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Finished" sheetId="2" state="visible" r:id="rId2"/>
    <sheet xmlns:r="http://schemas.openxmlformats.org/officeDocument/2006/relationships" name="Criteria" sheetId="3" state="visible" r:id="rId3"/>
    <sheet xmlns:r="http://schemas.openxmlformats.org/officeDocument/2006/relationships" name="Changes" sheetId="4" state="visible" r:id="rId4"/>
  </sheets>
  <definedNames>
    <definedName name="_xlnm.Print_Area" localSheetId="0">'Read me'!$A$1:$B$79</definedName>
    <definedName name="_xlnm.Print_Area" localSheetId="1">'Finished'!$A$1:$J$45</definedName>
    <definedName name="_xlnm._FilterDatabase" localSheetId="2" hidden="1">'Criteria'!$A$5:$AA$105</definedName>
    <definedName name="_xlnm.Print_Titles" localSheetId="2">'Criteria'!$5:$5</definedName>
    <definedName name="_xlnm.Print_Area" localSheetId="2">'Criteria'!$A$1:$L$105</definedName>
    <definedName name="_xlnm.Print_Titles" localSheetId="3">'Changes'!$5:$5</definedName>
    <definedName name="_xlnm.Print_Area" localSheetId="3">'Changes'!$A$1:$H$105</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name val="Arial"/>
      <sz val="10"/>
    </font>
    <font>
      <name val="Arial"/>
      <b val="1"/>
      <color rgb="000F1115"/>
      <sz val="14"/>
    </font>
    <font>
      <name val="Arial"/>
      <b val="1"/>
      <color rgb="000F1115"/>
      <sz val="10"/>
    </font>
    <font>
      <name val="Arial"/>
      <color rgb="000F1115"/>
      <sz val="10"/>
    </font>
    <font>
      <name val="Arial"/>
      <color rgb="005F6670"/>
      <sz val="10"/>
    </font>
    <font>
      <name val="Arial"/>
      <b val="1"/>
      <color rgb="000F1115"/>
      <sz val="11"/>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4F5F6"/>
        <bgColor rgb="00F4F5F6"/>
      </patternFill>
    </fill>
    <fill>
      <patternFill patternType="solid">
        <fgColor rgb="00FFFFFF"/>
        <bgColor rgb="00FFFFFF"/>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34">
    <xf numFmtId="0" fontId="0" fillId="0" borderId="0" pivotButton="0" quotePrefix="0" xfId="0"/>
    <xf numFmtId="0" fontId="2" fillId="0" borderId="0" applyAlignment="1" pivotButton="0" quotePrefix="0" xfId="0">
      <alignment horizontal="left" vertical="center"/>
    </xf>
    <xf numFmtId="0" fontId="4" fillId="0" borderId="0" applyAlignment="1" pivotButton="0" quotePrefix="0" xfId="0">
      <alignment vertical="center" wrapText="1"/>
    </xf>
    <xf numFmtId="0" fontId="3" fillId="2" borderId="0" applyAlignment="1" pivotButton="0" quotePrefix="0" xfId="0">
      <alignment vertical="center"/>
    </xf>
    <xf numFmtId="0" fontId="3" fillId="2" borderId="0" pivotButton="0" quotePrefix="0" xfId="0"/>
    <xf numFmtId="0" fontId="3"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vertical="top" wrapText="1"/>
    </xf>
    <xf numFmtId="0" fontId="3" fillId="0" borderId="0" applyAlignment="1" pivotButton="0" quotePrefix="0" xfId="0">
      <alignment horizontal="left" vertical="top" wrapText="1"/>
    </xf>
    <xf numFmtId="0" fontId="4" fillId="3" borderId="1" applyAlignment="1" pivotButton="0" quotePrefix="0" xfId="0">
      <alignment vertical="center"/>
    </xf>
    <xf numFmtId="0" fontId="5" fillId="3" borderId="1" applyAlignment="1" pivotButton="0" quotePrefix="0" xfId="0">
      <alignment vertical="center"/>
    </xf>
    <xf numFmtId="0" fontId="4" fillId="0" borderId="0" applyAlignment="1" pivotButton="0" quotePrefix="0" xfId="0">
      <alignment vertical="center"/>
    </xf>
    <xf numFmtId="0" fontId="6" fillId="0" borderId="0" applyAlignment="1" pivotButton="0" quotePrefix="0" xfId="0">
      <alignment vertical="center"/>
    </xf>
    <xf numFmtId="0" fontId="3" fillId="2" borderId="0" applyAlignment="1" pivotButton="0" quotePrefix="0" xfId="0">
      <alignment vertical="center"/>
    </xf>
    <xf numFmtId="0" fontId="5" fillId="0" borderId="0" applyAlignment="1" pivotButton="0" quotePrefix="0" xfId="0">
      <alignment vertical="center" wrapText="1"/>
    </xf>
    <xf numFmtId="0" fontId="4" fillId="4" borderId="1" applyAlignment="1" applyProtection="1" pivotButton="0" quotePrefix="0" xfId="0">
      <alignment horizontal="left" vertical="center"/>
      <protection locked="0" hidden="0"/>
    </xf>
    <xf numFmtId="0" fontId="0" fillId="4" borderId="1" pivotButton="0" quotePrefix="0" xfId="0"/>
    <xf numFmtId="0" fontId="3" fillId="4" borderId="2" applyAlignment="1" pivotButton="0" quotePrefix="0" xfId="0">
      <alignment vertical="center" wrapText="1"/>
    </xf>
    <xf numFmtId="0" fontId="7" fillId="3" borderId="2" applyAlignment="1" pivotButton="0" quotePrefix="0" xfId="0">
      <alignment vertical="center" wrapText="1"/>
    </xf>
    <xf numFmtId="0" fontId="4" fillId="4" borderId="1" applyAlignment="1" applyProtection="1" pivotButton="0" quotePrefix="0" xfId="0">
      <alignment vertical="center" wrapText="1"/>
      <protection locked="0" hidden="0"/>
    </xf>
    <xf numFmtId="0" fontId="4" fillId="4" borderId="1" applyAlignment="1" applyProtection="1" pivotButton="0" quotePrefix="0" xfId="0">
      <alignment horizontal="center" vertical="center"/>
      <protection locked="0" hidden="0"/>
    </xf>
    <xf numFmtId="0" fontId="4" fillId="3" borderId="1" applyAlignment="1" pivotButton="0" quotePrefix="0" xfId="0">
      <alignment horizontal="center" vertical="center"/>
    </xf>
    <xf numFmtId="0" fontId="4" fillId="3" borderId="1" applyAlignment="1" pivotButton="0" quotePrefix="0" xfId="0">
      <alignment horizontal="left" vertical="center"/>
    </xf>
    <xf numFmtId="0" fontId="0" fillId="3" borderId="1" pivotButton="0" quotePrefix="0" xfId="0"/>
    <xf numFmtId="165" fontId="4" fillId="4" borderId="1" applyAlignment="1" applyProtection="1" pivotButton="0" quotePrefix="0" xfId="0">
      <alignment horizontal="left" vertical="center"/>
      <protection locked="0" hidden="0"/>
    </xf>
    <xf numFmtId="0" fontId="3" fillId="3" borderId="1" applyAlignment="1" pivotButton="0" quotePrefix="0" xfId="0">
      <alignment horizontal="left" vertical="center"/>
    </xf>
    <xf numFmtId="0" fontId="4" fillId="3" borderId="1" applyAlignment="1" pivotButton="0" quotePrefix="0" xfId="0">
      <alignment vertical="center" wrapText="1"/>
    </xf>
    <xf numFmtId="0" fontId="4" fillId="4" borderId="1" applyAlignment="1" applyProtection="1" pivotButton="0" quotePrefix="0" xfId="0">
      <alignment vertical="center"/>
      <protection locked="0" hidden="0"/>
    </xf>
    <xf numFmtId="0" fontId="3" fillId="0" borderId="0" applyAlignment="1" pivotButton="0" quotePrefix="0" xfId="0">
      <alignment vertical="center"/>
    </xf>
    <xf numFmtId="0" fontId="5" fillId="0" borderId="0" applyAlignment="1" pivotButton="0" quotePrefix="0" xfId="0">
      <alignment vertical="center"/>
    </xf>
    <xf numFmtId="0" fontId="4" fillId="4" borderId="1" applyAlignment="1" applyProtection="1" pivotButton="0" quotePrefix="0" xfId="0">
      <alignment vertical="top"/>
      <protection locked="0" hidden="0"/>
    </xf>
    <xf numFmtId="0" fontId="4" fillId="4" borderId="1" applyAlignment="1" applyProtection="1" pivotButton="0" quotePrefix="0" xfId="0">
      <alignment vertical="top" wrapText="1"/>
      <protection locked="0" hidden="0"/>
    </xf>
    <xf numFmtId="165" fontId="4" fillId="4" borderId="1" applyAlignment="1" applyProtection="1" pivotButton="0" quotePrefix="0" xfId="0">
      <alignment horizontal="left" vertical="top"/>
      <protection locked="0" hidden="0"/>
    </xf>
    <xf numFmtId="0" fontId="4" fillId="3" borderId="1" applyAlignment="1" pivotButton="0" quotePrefix="0" xfId="0">
      <alignment vertical="top" wrapText="1"/>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FRQZ</author>
  </authors>
  <commentList>
    <comment ref="A1" authorId="0" shapeId="0">
      <text>
        <t>To use your own logo, delete this one and insert yours here.</t>
      </text>
    </comment>
  </commentList>
</comments>
</file>

<file path=xl/comments/comment2.xml><?xml version="1.0" encoding="utf-8"?>
<comments xmlns="http://schemas.openxmlformats.org/spreadsheetml/2006/main">
  <authors>
    <author>FRQZ</author>
  </authors>
  <commentList>
    <comment ref="J1" authorId="0" shapeId="0">
      <text>
        <t>To use your own logo, delete this one and insert yours here.</t>
      </text>
    </comment>
    <comment ref="B6" authorId="0" shapeId="0">
      <text>
        <t>The project's name exactly as the Register writes it. Other files find this sheet by it.</t>
      </text>
    </comment>
    <comment ref="G6" authorId="0" shapeId="0">
      <text>
        <t>What the project hands over, copied word for word from the charter's What it delivers.</t>
      </text>
    </comment>
    <comment ref="H6" authorId="0" shapeId="0">
      <text>
        <t>The charter's Id: D1, D2 and so on. Criteria point to it in Proves, so never reuse one.</t>
      </text>
    </comment>
    <comment ref="I6" authorId="0" shapeId="0">
      <text>
        <t>The one person who accepts this deliverable, as the charter names them. By default they are the Owner of its criteria.</t>
      </text>
    </comment>
    <comment ref="J6" authorId="0" shapeId="0">
      <text>
        <t>Worked out: how many criteria prove this deliverable. Check 7 fails a deliverable with none.</t>
      </text>
    </comment>
    <comment ref="B7" authorId="0" shapeId="0">
      <text>
        <t>The program it sits under, as the Register writes it.</t>
      </text>
    </comment>
    <comment ref="B8" authorId="0" shapeId="0">
      <text>
        <t>Always Project: acceptance criteria belong to one project.</t>
      </text>
    </comment>
    <comment ref="B9" authorId="0" shapeId="0">
      <text>
        <t>The Register's Owner, written the same way, such as Anders (Engineering Manager). The person accountable for delivering the project.</t>
      </text>
    </comment>
    <comment ref="B10" authorId="0" shapeId="0">
      <text>
        <t>The Register's sponsor. If there isn't one yet, type Not yet named and leave the Sponsor row in Sign-off empty. Check 6 fails until a sponsor signs.</t>
      </text>
    </comment>
    <comment ref="B11" authorId="0" shapeId="0">
      <text>
        <t>From the Register: Proposed, Active, Paused, Completed or Terminated.</t>
      </text>
    </comment>
    <comment ref="B12" authorId="0" shapeId="0">
      <text>
        <t>From the Register. The end of the project, after the last wave, not the go-live.</t>
      </text>
    </comment>
    <comment ref="B13" authorId="0" shapeId="0">
      <text>
        <t>v1, v2 and so on. Make the next version when a criterion changes after signing, or when the project is renamed on the Register.</t>
      </text>
    </comment>
    <comment ref="B14" authorId="0" shapeId="0">
      <text>
        <t>The day this version was made.</t>
      </text>
    </comment>
    <comment ref="B15" authorId="0" shapeId="0">
      <text>
        <t>The day of the first signature on v1. Type it once and never change it.</t>
      </text>
    </comment>
    <comment ref="B16" authorId="0" shapeId="0">
      <text>
        <t>Worked out. Draft until someone signs, Waiting to sign until everyone has, Signed when everyone has signed this version, Changed since signed when a change isn't written down.</t>
      </text>
    </comment>
    <comment ref="B17" authorId="0" shapeId="0">
      <text>
        <t>The next gate to be decided, picked from the list under Gates. Takes it over may read Open: until Readiness is next.</t>
      </text>
    </comment>
    <comment ref="A19" authorId="0" shapeId="0">
      <text>
        <t>Seven checks on the whole sheet. Each says in a sentence what it found. Row check on Criteria and on Changes says which row.</t>
      </text>
    </comment>
    <comment ref="G20" authorId="0" shapeId="0">
      <text>
        <t>The people and teams who build this, from the charter's Who: a first name or a team name, such as Anders or Backend engineers. Check 2 fails an Owner whose name contains one of them.</t>
      </text>
    </comment>
    <comment ref="A30" authorId="0" shapeId="0">
      <text>
        <t>Sponsor, Owner and Takes it over sign. Add a second Takes it over, or anyone else who must agree, in the two rows below.</t>
      </text>
    </comment>
    <comment ref="B30" authorId="0" shapeId="0">
      <text>
        <t>Their name as the Register or the charter writes it, such as Rhys (Finance Operations Lead).</t>
      </text>
    </comment>
    <comment ref="C30" authorId="0" shapeId="0">
      <text>
        <t>Type your name to sign.</t>
      </text>
    </comment>
    <comment ref="D30" authorId="0" shapeId="0">
      <text>
        <t>Fixed for the first three roles. On a row you add, write what that person agrees to.</t>
      </text>
    </comment>
    <comment ref="E30" authorId="0" shapeId="0">
      <text>
        <t>The day they signed.</t>
      </text>
    </comment>
    <comment ref="F30" authorId="0" shapeId="0">
      <text>
        <t>The version they signed, such as v2. Check 6 fails a signature for an earlier version.</t>
      </text>
    </comment>
    <comment ref="G30" authorId="0" shapeId="0">
      <text>
        <t>The gate names from your gate map, in order. The Gate column on Criteria picks from them. The gate map holds the dates and who decides.</t>
      </text>
    </comment>
    <comment ref="H30" authorId="0" shapeId="0">
      <text>
        <t>Worked out: how many criteria sit on this gate.</t>
      </text>
    </comment>
    <comment ref="I30" authorId="0" shapeId="0">
      <text>
        <t>Worked out: how many of them are met, and how many waived.</t>
      </text>
    </comment>
    <comment ref="J30" authorId="0" shapeId="0">
      <text>
        <t>A ◇ when a gate has no criteria, or more than half are waived. A △ when every criterion is waived, which fails check 3.</t>
      </text>
    </comment>
  </commentList>
</comments>
</file>

<file path=xl/comments/comment3.xml><?xml version="1.0" encoding="utf-8"?>
<comments xmlns="http://schemas.openxmlformats.org/spreadsheetml/2006/main">
  <authors>
    <author>FRQZ</author>
  </authors>
  <commentList>
    <comment ref="L1" authorId="0" shapeId="0">
      <text>
        <t>To use your own logo, delete this one and insert yours here.</t>
      </text>
    </comment>
    <comment ref="A5" authorId="0" shapeId="0">
      <text>
        <t>Number criteria yourself: C-01, C-02 and so on. Never reuse a number, even for a criterion you waive. Sorting the tab doesn't change them.</t>
      </text>
    </comment>
    <comment ref="B5" authorId="0" shapeId="0">
      <text>
        <t>The gate where it has to be met. Pick it from the gate list on Finished.</t>
      </text>
    </comment>
    <comment ref="C5" authorId="0" shapeId="0">
      <text>
        <t>One sentence: what is true when it's met. A result, not a task, such as The new engine's invoice matches the old engine's.</t>
      </text>
    </comment>
    <comment ref="D5" authorId="0" shapeId="0">
      <text>
        <t>The deliverable it proves: an Id from What the charter delivers on Finished, or Whole project.</t>
      </text>
    </comment>
    <comment ref="E5" authorId="0" shapeId="0">
      <text>
        <t>What someone does to check it, and on what, such as Run both engines on September's data.</t>
      </text>
    </comment>
    <comment ref="F5" authorId="0" shapeId="0">
      <text>
        <t>The number or result that counts as a pass, such as 40 of 40 match to the cent.</t>
      </text>
    </comment>
    <comment ref="G5" authorId="0" shapeId="0">
      <text>
        <t>The one person who says it's met. By default, whoever accepts the deliverable it proves. Never someone on the builders list.</t>
      </text>
    </comment>
    <comment ref="H5" authorId="0" shapeId="0">
      <text>
        <t>Open, Met or Waived. Blank reads as Open.</t>
      </text>
    </comment>
    <comment ref="I5" authorId="0" shapeId="0">
      <text>
        <t>Where the result is kept: the report, the run log or the file, with its date.</t>
      </text>
    </comment>
    <comment ref="J5" authorId="0" shapeId="0">
      <text>
        <t>The day it was met or waived.</t>
      </text>
    </comment>
    <comment ref="K5" authorId="0" shapeId="0">
      <text>
        <t>Needed when Waived: who waived it, and why.</t>
      </text>
    </comment>
    <comment ref="L5" authorId="0" shapeId="0">
      <text>
        <t>Worked out: the first thing wrong with this row. Filter on △ to list them.</t>
      </text>
    </comment>
  </commentList>
</comments>
</file>

<file path=xl/comments/comment4.xml><?xml version="1.0" encoding="utf-8"?>
<comments xmlns="http://schemas.openxmlformats.org/spreadsheetml/2006/main">
  <authors>
    <author>FRQZ</author>
  </authors>
  <commentList>
    <comment ref="H1" authorId="0" shapeId="0">
      <text>
        <t>To use your own logo, delete this one and insert yours here.</t>
      </text>
    </comment>
    <comment ref="A5" authorId="0" shapeId="0">
      <text>
        <t>The version this change goes into, such as v3. Check 5 looks for a row in the sheet's current Version.</t>
      </text>
    </comment>
    <comment ref="B5" authorId="0" shapeId="0">
      <text>
        <t>The criterion's ID, such as C-06.</t>
      </text>
    </comment>
    <comment ref="C5" authorId="0" shapeId="0">
      <text>
        <t>The day the change was agreed.</t>
      </text>
    </comment>
    <comment ref="D5" authorId="0" shapeId="0">
      <text>
        <t>The old wording, then the new, such as Severity 2 limit was 0, now 3 or fewer.</t>
      </text>
    </comment>
    <comment ref="E5" authorId="0" shapeId="0">
      <text>
        <t>Why, in a line.</t>
      </text>
    </comment>
    <comment ref="F5" authorId="0" shapeId="0">
      <text>
        <t>The one person who decided the change, as the Register writes them.</t>
      </text>
    </comment>
    <comment ref="G5" authorId="0" shapeId="0">
      <text>
        <t>Yes, No, or No sponsor named. A Pass line made easier is the change a sponsor most needs to see.</t>
      </text>
    </comment>
    <comment ref="H5" authorId="0" shapeId="0">
      <text>
        <t>Worked out: a △ when a column is blank, the ID isn't on Criteria, or the sponsor said no.</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9</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11</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7</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1"/>
  </sheetPr>
  <dimension ref="A1:B77"/>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A1" t="n"/>
      <c r="B1" s="1" t="inlineStr">
        <is>
          <t>Acceptance and sign-off workbook (Example)</t>
        </is>
      </c>
    </row>
    <row r="2" ht="28" customHeight="1">
      <c r="B2" s="2" t="inlineStr">
        <is>
          <t>Acceptance and sign-off for one project: the results the sponsor will accept, how each is tested, who says it's met, and who signs. Four tabs: Read me, Finished, Criteria and Changes.</t>
        </is>
      </c>
    </row>
    <row r="3" ht="20" customHeight="1">
      <c r="A3" s="3" t="inlineStr">
        <is>
          <t>Example. Hollins Software and everyone in it are made up. Billing Engine Rewrite, as of 22 Oct 2026. Start your own from the blank file.</t>
        </is>
      </c>
      <c r="B3" s="4" t="n"/>
    </row>
    <row r="4" ht="6" customHeight="1"/>
    <row r="5">
      <c r="A5" s="5" t="inlineStr">
        <is>
          <t>Where to start</t>
        </is>
      </c>
    </row>
    <row r="6" ht="46" customHeight="1">
      <c r="A6" s="6" t="n"/>
      <c r="B6" s="7" t="inlineStr">
        <is>
          <t>Start on Finished, with the project's details from the Register and its deliverables from the charter. Then write the criteria on Criteria: for each deliverable, the results that show it's done.</t>
        </is>
      </c>
    </row>
    <row r="8">
      <c r="A8" s="5" t="inlineStr">
        <is>
          <t>Filling it in</t>
        </is>
      </c>
    </row>
    <row r="9" ht="32" customHeight="1">
      <c r="A9" s="6" t="n">
        <v>1</v>
      </c>
      <c r="B9" s="7" t="inlineStr">
        <is>
          <t>On Finished, copy Name, Sits under, Owner, Sponsor, Status and Planned finish from the Register. Type v1 in Version, and the day you made it in Dated.</t>
        </is>
      </c>
    </row>
    <row r="10" ht="32" customHeight="1">
      <c r="A10" s="6" t="n">
        <v>2</v>
      </c>
      <c r="B10" s="7" t="inlineStr">
        <is>
          <t>Under What the charter delivers, copy each Id, Deliverable and Accepted by from the project charter's What it delivers, word for word.</t>
        </is>
      </c>
    </row>
    <row r="11" ht="32" customHeight="1">
      <c r="A11" s="6" t="n">
        <v>3</v>
      </c>
      <c r="B11" s="7" t="inlineStr">
        <is>
          <t>Under Who builds it, name the people and teams who build the project. Under Gates, type the gate names from your gate map, in order.</t>
        </is>
      </c>
    </row>
    <row r="12" ht="32" customHeight="1">
      <c r="A12" s="6" t="n">
        <v>4</v>
      </c>
      <c r="B12" s="7" t="inlineStr">
        <is>
          <t>On Criteria, add one criterion per row: its ID, its gate, what's true when it's met, the deliverable it proves, the Test, the Pass line and the Owner who says it's met.</t>
        </is>
      </c>
    </row>
    <row r="13" ht="32" customHeight="1">
      <c r="A13" s="6" t="n">
        <v>5</v>
      </c>
      <c r="B13" s="7" t="inlineStr">
        <is>
          <t>Read Checks on Finished and fix every row that shows △. Then sign, in the order under At each signing.</t>
        </is>
      </c>
    </row>
    <row r="14" ht="32" customHeight="1">
      <c r="A14" s="6" t="n">
        <v>6</v>
      </c>
      <c r="B14" s="7" t="inlineStr">
        <is>
          <t>Before each gate date, mark each criterion Met with its Evidence and date, or Waived with a Reason and date. Then pick the Next gate on Finished.</t>
        </is>
      </c>
    </row>
    <row r="16">
      <c r="A16" s="5" t="inlineStr">
        <is>
          <t>TYPED AND WORKED OUT</t>
        </is>
      </c>
    </row>
    <row r="17" ht="32" customHeight="1">
      <c r="A17" s="6" t="n"/>
      <c r="B17" s="7" t="inlineStr">
        <is>
          <t>Type in the white cells. Grey cells are worked out and locked, with no password. The hidden columns on Criteria hold the checks' working and the copy taken at signing.</t>
        </is>
      </c>
    </row>
    <row r="19">
      <c r="A19" s="5" t="inlineStr">
        <is>
          <t>WRITING A CRITERION</t>
        </is>
      </c>
    </row>
    <row r="20" ht="32" customHeight="1">
      <c r="A20" s="6" t="n">
        <v>1</v>
      </c>
      <c r="B20" s="7" t="inlineStr">
        <is>
          <t>A criterion is something true when it's met, not a task. Write "The new engine's invoice matches the old engine's", not "Compare the invoices".</t>
        </is>
      </c>
    </row>
    <row r="21" ht="32" customHeight="1">
      <c r="A21" s="6" t="n">
        <v>2</v>
      </c>
      <c r="B21" s="7" t="inlineStr">
        <is>
          <t>Test says what someone does, and on what. Pass line says the number or result that counts. A Criterion or Pass line with a word like fast or easy gets a ◇, so look at it again.</t>
        </is>
      </c>
    </row>
    <row r="22" ht="32" customHeight="1">
      <c r="A22" s="6" t="n">
        <v>3</v>
      </c>
      <c r="B22" s="7" t="inlineStr">
        <is>
          <t>The Owner says it's met, and can't be on the builders list. By default it's whoever accepts the deliverable it proves.</t>
        </is>
      </c>
    </row>
    <row r="23" ht="32" customHeight="1">
      <c r="A23" s="6" t="n">
        <v>4</v>
      </c>
      <c r="B23" s="7" t="inlineStr">
        <is>
          <t>Number criteria yourself, C-01, C-02 and so on, and never reuse a number. Sorting the tab doesn't change them.</t>
        </is>
      </c>
    </row>
    <row r="24" ht="32" customHeight="1">
      <c r="A24" s="6" t="n">
        <v>5</v>
      </c>
      <c r="B24" s="7" t="inlineStr">
        <is>
          <t>Once anyone has signed, never clear a criterion. If it's no longer wanted, mark it Waived with a Reason, so its ID stays used.</t>
        </is>
      </c>
    </row>
    <row r="25" ht="32" customHeight="1">
      <c r="A25" s="6" t="n">
        <v>6</v>
      </c>
      <c r="B25" s="7" t="inlineStr">
        <is>
          <t>Waived is a decision: someone lets the gate go ahead without the criterion. Reason says who, and why.</t>
        </is>
      </c>
    </row>
    <row r="26" ht="18" customHeight="1">
      <c r="A26" s="6" t="n">
        <v>7</v>
      </c>
      <c r="B26" s="7" t="inlineStr">
        <is>
          <t>Criteria holds 100 rows. The line at the top of Finished warns at 95.</t>
        </is>
      </c>
    </row>
    <row r="28">
      <c r="A28" s="5" t="inlineStr">
        <is>
          <t>SIGNING</t>
        </is>
      </c>
    </row>
    <row r="29" ht="46" customHeight="1">
      <c r="A29" s="6" t="n">
        <v>1</v>
      </c>
      <c r="B29" s="7" t="inlineStr">
        <is>
          <t>Signing on Finished says where the sheet stands. Draft: nobody has signed. Waiting to sign: some have. Signed: everyone has signed this version. Changed since signed: a criterion changed and Changes has no row for it.</t>
        </is>
      </c>
    </row>
    <row r="30" ht="18" customHeight="1">
      <c r="A30" s="6" t="n">
        <v>2</v>
      </c>
      <c r="B30" s="7" t="inlineStr">
        <is>
          <t>The project charter calls the same four states Charter status.</t>
        </is>
      </c>
    </row>
    <row r="31" ht="32" customHeight="1">
      <c r="A31" s="6" t="n">
        <v>3</v>
      </c>
      <c r="B31" s="7" t="inlineStr">
        <is>
          <t>Sponsor, Owner and Takes it over each sign with a name, a typed signature, the date and the version.</t>
        </is>
      </c>
    </row>
    <row r="32" ht="18" customHeight="1">
      <c r="A32" s="6" t="n">
        <v>4</v>
      </c>
      <c r="B32" s="7" t="inlineStr">
        <is>
          <t>Type First signed on once, on the day of the first signature, and never change it.</t>
        </is>
      </c>
    </row>
    <row r="33" ht="32" customHeight="1">
      <c r="A33" s="6" t="n">
        <v>5</v>
      </c>
      <c r="B33" s="7" t="inlineStr">
        <is>
          <t>While the Next gate comes before Readiness, Takes it over may read Open: and the role, such as Open: Support lead. Once Readiness is next, check 6 needs a name and a signature.</t>
        </is>
      </c>
    </row>
    <row r="34" ht="32" customHeight="1">
      <c r="A34" s="6" t="n">
        <v>6</v>
      </c>
      <c r="B34" s="7" t="inlineStr">
        <is>
          <t>No sponsor yet? Type Not yet named in About and leave the Sponsor row empty. Check 6 fails until a sponsor signs.</t>
        </is>
      </c>
    </row>
    <row r="36">
      <c r="A36" s="5" t="inlineStr">
        <is>
          <t>AT EACH SIGNING</t>
        </is>
      </c>
    </row>
    <row r="37" ht="18" customHeight="1">
      <c r="A37" s="6" t="n">
        <v>1</v>
      </c>
      <c r="B37" s="7" t="inlineStr">
        <is>
          <t>From v2 on, change the Version on Finished, such as v2 to v3, and the date in Dated.</t>
        </is>
      </c>
    </row>
    <row r="38" ht="32" customHeight="1">
      <c r="A38" s="6" t="n">
        <v>2</v>
      </c>
      <c r="B38" s="7" t="inlineStr">
        <is>
          <t>On Changes, write a row for each criterion you changed: the old wording and the new, why, who decided, and whether the sponsor agreed.</t>
        </is>
      </c>
    </row>
    <row r="39" ht="18" customHeight="1">
      <c r="A39" s="6" t="n">
        <v>3</v>
      </c>
      <c r="B39" s="7" t="inlineStr">
        <is>
          <t>Read check 5 until it's clear.</t>
        </is>
      </c>
    </row>
    <row r="40" ht="18" customHeight="1">
      <c r="A40" s="6" t="n">
        <v>4</v>
      </c>
      <c r="B40" s="7" t="inlineStr">
        <is>
          <t>Sign the version.</t>
        </is>
      </c>
    </row>
    <row r="41" ht="46" customHeight="1">
      <c r="A41" s="6" t="n">
        <v>5</v>
      </c>
      <c r="B41" s="7" t="inlineStr">
        <is>
          <t>Copy the signed text into the hidden columns on Criteria. Show them with the + above the column letters. Copy C6:C105 and paste it as values into Y6, then E6:E105 into Z6 and F6:F105 into AA6. Do this at the first signing too.</t>
        </is>
      </c>
    </row>
    <row r="42" ht="32" customHeight="1">
      <c r="A42" s="6" t="n"/>
      <c r="B42" s="7" t="inlineStr">
        <is>
          <t>Check 5 compares the criteria with this copy. Paste before check 5 is clear and the copy takes in the change, so check 5 can't see it. The file can't stop that.</t>
        </is>
      </c>
    </row>
    <row r="44">
      <c r="A44" s="5" t="inlineStr">
        <is>
          <t>READING THE MARKS</t>
        </is>
      </c>
    </row>
    <row r="45" ht="18" customHeight="1">
      <c r="A45" s="8" t="inlineStr">
        <is>
          <t>△</t>
        </is>
      </c>
      <c r="B45" s="7" t="inlineStr">
        <is>
          <t>A check found something, and the words say what. Filter Row check on △ to list the rows.</t>
        </is>
      </c>
    </row>
    <row r="46" ht="18" customHeight="1">
      <c r="A46" s="8" t="inlineStr">
        <is>
          <t>○ Clear</t>
        </is>
      </c>
      <c r="B46" s="7" t="inlineStr">
        <is>
          <t>The check found nothing.</t>
        </is>
      </c>
    </row>
    <row r="47" ht="18" customHeight="1">
      <c r="A47" s="8" t="inlineStr">
        <is>
          <t>◇</t>
        </is>
      </c>
      <c r="B47" s="7" t="inlineStr">
        <is>
          <t>A hint worth a look, such as a vague word. It isn't counted as a failure.</t>
        </is>
      </c>
    </row>
    <row r="49">
      <c r="A49" s="5" t="inlineStr">
        <is>
          <t>THE CHECKS</t>
        </is>
      </c>
    </row>
    <row r="50" ht="32" customHeight="1">
      <c r="A50" s="6" t="n"/>
      <c r="B50" s="7" t="inlineStr">
        <is>
          <t>Finished runs seven checks on the whole sheet. Row check on Criteria and on Changes says what's wrong with each row. Checks 5 and 6 read clear until someone signs.</t>
        </is>
      </c>
    </row>
    <row r="51" ht="32" customHeight="1">
      <c r="A51" s="6" t="n">
        <v>1</v>
      </c>
      <c r="B51" s="7" t="inlineStr">
        <is>
          <t>A criterion no one can test: its Criterion, Test or Pass line is blank. Write the missing one.</t>
        </is>
      </c>
    </row>
    <row r="52" ht="32" customHeight="1">
      <c r="A52" s="6" t="n">
        <v>2</v>
      </c>
      <c r="B52" s="7" t="inlineStr">
        <is>
          <t>A criterion with no Owner, or a builder as Owner. Give it an Owner who didn't build it, usually whoever accepts the deliverable. It also fails when Who builds it is empty.</t>
        </is>
      </c>
    </row>
    <row r="53" ht="32" customHeight="1">
      <c r="A53" s="6" t="n">
        <v>3</v>
      </c>
      <c r="B53" s="7" t="inlineStr">
        <is>
          <t>A criterion off the gate list, or without its own ID. Pick a gate from the list, and give each criterion its own ID. It also fails a gate where every criterion is waived.</t>
        </is>
      </c>
    </row>
    <row r="54" ht="32" customHeight="1">
      <c r="A54" s="6" t="n">
        <v>4</v>
      </c>
      <c r="B54" s="7" t="inlineStr">
        <is>
          <t>A criterion marked Met or Waived without its record. Met needs Evidence and a date; Waived needs a Reason and a date. The check sees that Evidence is filled in, not that it's true.</t>
        </is>
      </c>
    </row>
    <row r="55" ht="60" customHeight="1">
      <c r="A55" s="6" t="n">
        <v>5</v>
      </c>
      <c r="B55" s="7" t="inlineStr">
        <is>
          <t>A change after signing that isn't written down. Once anyone has signed, a criterion whose Criterion, Test or Pass line differs from the copy taken at signing needs a Changes row in this Version. It also fails a Changes row that's incomplete or that the sponsor hasn't agreed.</t>
        </is>
      </c>
    </row>
    <row r="56" ht="46" customHeight="1">
      <c r="A56" s="6" t="n">
        <v>6</v>
      </c>
      <c r="B56" s="7" t="inlineStr">
        <is>
          <t>A signature missing, or for an earlier version. Once anyone has signed, Sponsor, Owner and Takes it over each need a name, a signature, a date and this Version, and First signed on needs a date.</t>
        </is>
      </c>
    </row>
    <row r="57" ht="32" customHeight="1">
      <c r="A57" s="6" t="n">
        <v>7</v>
      </c>
      <c r="B57" s="7" t="inlineStr">
        <is>
          <t>A deliverable no criterion tests. Each Id under What the charter delivers needs at least one criterion, and each criterion's Proves must be one of those Ids or Whole project.</t>
        </is>
      </c>
    </row>
    <row r="59">
      <c r="A59" s="5" t="inlineStr">
        <is>
          <t>YOUR LOGO</t>
        </is>
      </c>
    </row>
    <row r="60" ht="32" customHeight="1">
      <c r="A60" s="6" t="n"/>
      <c r="B60" s="7" t="inlineStr">
        <is>
          <t>The FRQZ logo is at the top of every tab. To use your own, delete it and insert your logo in the same cell.</t>
        </is>
      </c>
    </row>
    <row r="62">
      <c r="A62" s="5" t="inlineStr">
        <is>
          <t>OTHER FILES</t>
        </is>
      </c>
    </row>
    <row r="63" ht="46" customHeight="1">
      <c r="A63" s="6" t="n">
        <v>1</v>
      </c>
      <c r="B63" s="7" t="inlineStr">
        <is>
          <t>Name, Sits under, Owner, Sponsor, Status and Planned finish come from the Register, the Ids and deliverables from the project charter, and the gate names from the gate map. Files connect by these names, never by formulas.</t>
        </is>
      </c>
    </row>
    <row r="64" ht="46" customHeight="1">
      <c r="A64" s="6" t="n">
        <v>2</v>
      </c>
      <c r="B64" s="7" t="inlineStr">
        <is>
          <t>The gate map holds the project's state at each gate, with one line for these criteria: Every acceptance criterion due at this gate is Met or waived. Keep the criteria here, and don't copy them there.</t>
        </is>
      </c>
    </row>
    <row r="65" ht="46" customHeight="1">
      <c r="A65" s="6" t="n">
        <v>3</v>
      </c>
      <c r="B65" s="7" t="inlineStr">
        <is>
          <t>An assistant can check the criteria for you. The brief is in frqz-acceptance-and-sign-off-agent-brief.txt, beside this file. Open and save the workbook once in your spreadsheet first, so the assistant can read the results.</t>
        </is>
      </c>
    </row>
    <row r="67">
      <c r="A67" s="5" t="inlineStr">
        <is>
          <t>ABOUT THIS EXAMPLE</t>
        </is>
      </c>
    </row>
    <row r="68" ht="18" customHeight="1">
      <c r="A68" s="6" t="n"/>
      <c r="B68" s="7" t="inlineStr">
        <is>
          <t>Hollins Software is a made-up software company. Everyone in it is made up too.</t>
        </is>
      </c>
    </row>
    <row r="69" ht="32" customHeight="1">
      <c r="A69" s="6" t="n"/>
      <c r="B69" s="7" t="inlineStr">
        <is>
          <t>This is what finished looks like for Billing Engine Rewrite, as of 22 Oct 2026. Plan baselined was decided on 12 Jun 2026, and Build complete is on 6 Nov.</t>
        </is>
      </c>
    </row>
    <row r="70" ht="18" customHeight="1">
      <c r="A70" s="6" t="n"/>
      <c r="B70" s="7" t="inlineStr">
        <is>
          <t>It fails five checks on purpose. Checks 4 and 7 are clear.</t>
        </is>
      </c>
    </row>
    <row r="71" ht="32" customHeight="1">
      <c r="A71" s="8" t="inlineStr">
        <is>
          <t>Check 1</t>
        </is>
      </c>
      <c r="B71" s="7" t="inlineStr">
        <is>
          <t>C-05 says the month-end invoice run is fast enough. It has no Test, and nothing could fail its Pass line, Fast enough for month end.</t>
        </is>
      </c>
    </row>
    <row r="72" ht="18" customHeight="1">
      <c r="A72" s="8" t="inlineStr">
        <is>
          <t>Check 2</t>
        </is>
      </c>
      <c r="B72" s="7" t="inlineStr">
        <is>
          <t>C-07's Owner is Anders (Engineering Manager), and Anders is on the builders list.</t>
        </is>
      </c>
    </row>
    <row r="73" ht="18" customHeight="1">
      <c r="A73" s="8" t="inlineStr">
        <is>
          <t>Check 3</t>
        </is>
      </c>
      <c r="B73" s="7" t="inlineStr">
        <is>
          <t>C-11 sits on Go-live, which is a milestone, not a gate on the list.</t>
        </is>
      </c>
    </row>
    <row r="74" ht="32" customHeight="1">
      <c r="A74" s="8" t="inlineStr">
        <is>
          <t>Check 5</t>
        </is>
      </c>
      <c r="B74" s="7" t="inlineStr">
        <is>
          <t>C-06's Pass line was loosened on 15 Oct 2026, after v2 was signed: severity 2 defects went from 0 to 3 or fewer. Changes has no row for it.</t>
        </is>
      </c>
    </row>
    <row r="75" ht="32" customHeight="1">
      <c r="A75" s="8" t="inlineStr">
        <is>
          <t>Check 6</t>
        </is>
      </c>
      <c r="B75" s="7" t="inlineStr">
        <is>
          <t>Billing and Payments Program has no sponsor yet, so nobody has signed as Sponsor. Noor (Support Lead) signed v1, and the sheet is now v2.</t>
        </is>
      </c>
    </row>
    <row r="76" ht="18" customHeight="1">
      <c r="A76" s="6" t="n"/>
      <c r="B76" s="7" t="inlineStr">
        <is>
          <t>No check reads today's date, so the results stay as they are.</t>
        </is>
      </c>
    </row>
    <row r="77" ht="32" customHeight="1">
      <c r="A77" s="6" t="n"/>
      <c r="B77" s="7" t="inlineStr">
        <is>
          <t>To start your own, use the blank file. This one's hidden columns hold the Example's signed text.</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O45"/>
  <sheetViews>
    <sheetView showGridLines="0" tabSelected="1" workbookViewId="0">
      <selection activeCell="A1" sqref="A1"/>
    </sheetView>
  </sheetViews>
  <sheetFormatPr baseColWidth="8" defaultRowHeight="15"/>
  <cols>
    <col width="30" customWidth="1" min="1" max="1"/>
    <col width="24" customWidth="1" min="2" max="2"/>
    <col width="20" customWidth="1" min="3" max="3"/>
    <col width="34" customWidth="1" min="4" max="4"/>
    <col width="12" customWidth="1" min="5" max="5"/>
    <col width="10" customWidth="1" min="6" max="6"/>
    <col width="32" customWidth="1" min="7" max="7"/>
    <col width="7" customWidth="1" min="8" max="8"/>
    <col width="22" customWidth="1" min="9" max="9"/>
    <col width="26" customWidth="1" min="10" max="10"/>
    <col width="2" customWidth="1" min="11" max="11"/>
    <col hidden="1" outlineLevel="1" width="12" customWidth="1" min="12" max="15"/>
  </cols>
  <sheetData>
    <row r="1" ht="36" customHeight="1">
      <c r="A1" s="1" t="inlineStr">
        <is>
          <t>Acceptance and sign-off (Example)</t>
        </is>
      </c>
      <c r="J1" t="n"/>
      <c r="L1" s="9">
        <f>SUM(Criteria!$M$6:$M$105)</f>
        <v/>
      </c>
      <c r="M1" s="10" t="inlineStr">
        <is>
          <t>Criteria in use</t>
        </is>
      </c>
    </row>
    <row r="2" ht="16" customHeight="1">
      <c r="A2" s="11">
        <f>IF(TRIM($B$6)="","","Project: "&amp;$B$6&amp;IF(TRIM($B$7)="",".",". Sits under: "&amp;$B$7&amp;"."))</f>
        <v/>
      </c>
      <c r="L2" s="9">
        <f>COUNTIF(Criteria!$H$6:$H$105,"Met")</f>
        <v/>
      </c>
      <c r="M2" s="10" t="inlineStr">
        <is>
          <t>Met</t>
        </is>
      </c>
    </row>
    <row r="3" ht="20" customHeight="1">
      <c r="A3" s="12">
        <f>IF($L$1=0,"No criteria yet.",$L$2&amp;" of "&amp;$L$1&amp;IF($L$1=1," criterion met"," criteria met")&amp;IF($L$3&gt;0,", "&amp;$L$3&amp;" waived"&amp;IF($L$4&gt;0," ("&amp;$L$4&amp;" by a builder)",""),"")&amp;", "&amp;($L$1-$L$2-$L$3)&amp;" open."&amp;IF($L$1&gt;=95," Criteria is nearly full: it holds 100.",""))</f>
        <v/>
      </c>
      <c r="L3" s="9">
        <f>COUNTIF(Criteria!$H$6:$H$105,"Waived")</f>
        <v/>
      </c>
      <c r="M3" s="10" t="inlineStr">
        <is>
          <t>Waived</t>
        </is>
      </c>
    </row>
    <row r="4" ht="6" customHeight="1">
      <c r="L4" s="9">
        <f>SUM(Criteria!$U$6:$U$105)</f>
        <v/>
      </c>
      <c r="M4" s="10" t="inlineStr">
        <is>
          <t>Waived by a builder (hint)</t>
        </is>
      </c>
    </row>
    <row r="5" ht="18" customHeight="1">
      <c r="A5" s="13" t="inlineStr">
        <is>
          <t>ABOUT</t>
        </is>
      </c>
      <c r="B5" s="13" t="n"/>
      <c r="C5" s="13" t="n"/>
      <c r="D5" s="13" t="n"/>
      <c r="E5" s="13" t="n"/>
      <c r="F5" s="13" t="n"/>
      <c r="G5" s="13" t="inlineStr">
        <is>
          <t>WHAT THE CHARTER DELIVERS</t>
        </is>
      </c>
      <c r="H5" s="13" t="n"/>
      <c r="I5" s="13" t="n"/>
      <c r="J5" s="13" t="n"/>
      <c r="L5" s="9">
        <f>IF(COUNTA($E$31:$E$35)&gt;0,1,0)</f>
        <v/>
      </c>
      <c r="M5" s="10" t="inlineStr">
        <is>
          <t>Signing has begun (1 or 0)</t>
        </is>
      </c>
    </row>
    <row r="6" ht="18" customHeight="1">
      <c r="A6" s="14" t="inlineStr">
        <is>
          <t>NAME</t>
        </is>
      </c>
      <c r="B6" s="15" t="inlineStr">
        <is>
          <t>Billing Engine Rewrite</t>
        </is>
      </c>
      <c r="C6" s="16" t="n"/>
      <c r="D6" s="16" t="n"/>
      <c r="G6" s="17" t="inlineStr">
        <is>
          <t>Deliverable</t>
        </is>
      </c>
      <c r="H6" s="17" t="inlineStr">
        <is>
          <t>Id</t>
        </is>
      </c>
      <c r="I6" s="17" t="inlineStr">
        <is>
          <t>Accepted by</t>
        </is>
      </c>
      <c r="J6" s="18" t="inlineStr">
        <is>
          <t>Criteria for it</t>
        </is>
      </c>
      <c r="L6" s="9">
        <f>SUMPRODUCT(($E$31:$E$35&lt;&gt;"")*(1-ISNUMBER($E$31:$E$35)))+IF(AND($B$15&lt;&gt;"",NOT(ISNUMBER($B$15))),1,0)</f>
        <v/>
      </c>
      <c r="M6" s="10" t="inlineStr">
        <is>
          <t>Dates typed as text in Sign-off or First signed on</t>
        </is>
      </c>
    </row>
    <row r="7" ht="30" customHeight="1">
      <c r="A7" s="14" t="inlineStr">
        <is>
          <t>SITS UNDER</t>
        </is>
      </c>
      <c r="B7" s="15" t="inlineStr">
        <is>
          <t>Billing and Payments Program</t>
        </is>
      </c>
      <c r="C7" s="16" t="n"/>
      <c r="D7" s="16" t="n"/>
      <c r="G7" s="19" t="inlineStr">
        <is>
          <t>Monthly invoice run on the new engine</t>
        </is>
      </c>
      <c r="H7" s="20" t="inlineStr">
        <is>
          <t>D1</t>
        </is>
      </c>
      <c r="I7" s="19" t="inlineStr">
        <is>
          <t>Rhys (Finance Operations Lead)</t>
        </is>
      </c>
      <c r="J7" s="21">
        <f>IF($H7="","",COUNTIF(Criteria!$D$6:$D$105,$H7))</f>
        <v/>
      </c>
      <c r="L7" s="9">
        <f>COUNTIF($J$31:$J$38,"△*")</f>
        <v/>
      </c>
      <c r="M7" s="10" t="inlineStr">
        <is>
          <t>Gates with every criterion waived</t>
        </is>
      </c>
    </row>
    <row r="8" ht="30" customHeight="1">
      <c r="A8" s="14" t="inlineStr">
        <is>
          <t>LEVEL</t>
        </is>
      </c>
      <c r="B8" s="22" t="inlineStr">
        <is>
          <t>Project</t>
        </is>
      </c>
      <c r="C8" s="23" t="n"/>
      <c r="D8" s="23" t="n"/>
      <c r="G8" s="19" t="inlineStr">
        <is>
          <t>Credit notes and refunds on the new engine</t>
        </is>
      </c>
      <c r="H8" s="20" t="inlineStr">
        <is>
          <t>D2</t>
        </is>
      </c>
      <c r="I8" s="19" t="inlineStr">
        <is>
          <t>Rhys (Finance Operations Lead)</t>
        </is>
      </c>
      <c r="J8" s="21">
        <f>IF($H8="","",COUNTIF(Criteria!$D$6:$D$105,$H8))</f>
        <v/>
      </c>
    </row>
    <row r="9" ht="43" customHeight="1">
      <c r="A9" s="14" t="inlineStr">
        <is>
          <t>OWNER</t>
        </is>
      </c>
      <c r="B9" s="15" t="inlineStr">
        <is>
          <t>Anders (Engineering Manager)</t>
        </is>
      </c>
      <c r="C9" s="16" t="n"/>
      <c r="D9" s="16" t="n"/>
      <c r="G9" s="19" t="inlineStr">
        <is>
          <t>Connection to the customer records Data Migration Wave 2 fills, tested on a full copy</t>
        </is>
      </c>
      <c r="H9" s="20" t="inlineStr">
        <is>
          <t>D3</t>
        </is>
      </c>
      <c r="I9" s="19" t="inlineStr">
        <is>
          <t>Rhys (Finance Operations Lead)</t>
        </is>
      </c>
      <c r="J9" s="21">
        <f>IF($H9="","",COUNTIF(Criteria!$D$6:$D$105,$H9))</f>
        <v/>
      </c>
    </row>
    <row r="10" ht="43" customHeight="1">
      <c r="A10" s="14" t="inlineStr">
        <is>
          <t>SPONSOR</t>
        </is>
      </c>
      <c r="B10" s="15" t="inlineStr">
        <is>
          <t>Not yet named</t>
        </is>
      </c>
      <c r="C10" s="16" t="n"/>
      <c r="D10" s="16" t="n"/>
      <c r="G10" s="19" t="inlineStr">
        <is>
          <t>Cutover of invoicing from the old engine, rehearsed twice, with rollback</t>
        </is>
      </c>
      <c r="H10" s="20" t="inlineStr">
        <is>
          <t>D4</t>
        </is>
      </c>
      <c r="I10" s="19" t="inlineStr">
        <is>
          <t>Priya (CTO)</t>
        </is>
      </c>
      <c r="J10" s="21">
        <f>IF($H10="","",COUNTIF(Criteria!$D$6:$D$105,$H10))</f>
        <v/>
      </c>
    </row>
    <row r="11" ht="43" customHeight="1">
      <c r="A11" s="14" t="inlineStr">
        <is>
          <t>STATUS</t>
        </is>
      </c>
      <c r="B11" s="15" t="inlineStr">
        <is>
          <t>Active</t>
        </is>
      </c>
      <c r="C11" s="16" t="n"/>
      <c r="D11" s="16" t="n"/>
      <c r="G11" s="19" t="inlineStr">
        <is>
          <t>Handover to Finance Operations and Support, with runbook and training</t>
        </is>
      </c>
      <c r="H11" s="20" t="inlineStr">
        <is>
          <t>D5</t>
        </is>
      </c>
      <c r="I11" s="19" t="inlineStr">
        <is>
          <t>Noor (Support Lead)</t>
        </is>
      </c>
      <c r="J11" s="21">
        <f>IF($H11="","",COUNTIF(Criteria!$D$6:$D$105,$H11))</f>
        <v/>
      </c>
    </row>
    <row r="12" ht="18" customHeight="1">
      <c r="A12" s="14" t="inlineStr">
        <is>
          <t>PLANNED FINISH</t>
        </is>
      </c>
      <c r="B12" s="24" t="n">
        <v>46568</v>
      </c>
      <c r="C12" s="16" t="n"/>
      <c r="D12" s="16" t="n"/>
      <c r="G12" s="19" t="n"/>
      <c r="H12" s="20" t="n"/>
      <c r="I12" s="19" t="n"/>
      <c r="J12" s="21">
        <f>IF($H12="","",COUNTIF(Criteria!$D$6:$D$105,$H12))</f>
        <v/>
      </c>
    </row>
    <row r="13" ht="18" customHeight="1">
      <c r="A13" s="14" t="inlineStr">
        <is>
          <t>VERSION</t>
        </is>
      </c>
      <c r="B13" s="15" t="inlineStr">
        <is>
          <t>v2</t>
        </is>
      </c>
      <c r="C13" s="16" t="n"/>
      <c r="D13" s="16" t="n"/>
      <c r="G13" s="19" t="n"/>
      <c r="H13" s="20" t="n"/>
      <c r="I13" s="19" t="n"/>
      <c r="J13" s="21">
        <f>IF($H13="","",COUNTIF(Criteria!$D$6:$D$105,$H13))</f>
        <v/>
      </c>
    </row>
    <row r="14" ht="18" customHeight="1">
      <c r="A14" s="14" t="inlineStr">
        <is>
          <t>DATED</t>
        </is>
      </c>
      <c r="B14" s="24" t="n">
        <v>46293</v>
      </c>
      <c r="C14" s="16" t="n"/>
      <c r="D14" s="16" t="n"/>
      <c r="G14" s="19" t="n"/>
      <c r="H14" s="20" t="n"/>
      <c r="I14" s="19" t="n"/>
      <c r="J14" s="21">
        <f>IF($H14="","",COUNTIF(Criteria!$D$6:$D$105,$H14))</f>
        <v/>
      </c>
    </row>
    <row r="15" ht="18" customHeight="1">
      <c r="A15" s="14" t="inlineStr">
        <is>
          <t>FIRST SIGNED ON</t>
        </is>
      </c>
      <c r="B15" s="24" t="n">
        <v>46185</v>
      </c>
      <c r="C15" s="16" t="n"/>
      <c r="D15" s="16" t="n"/>
      <c r="G15" s="19" t="n"/>
      <c r="H15" s="20" t="n"/>
      <c r="I15" s="19" t="n"/>
      <c r="J15" s="21">
        <f>IF($H15="","",COUNTIF(Criteria!$D$6:$D$105,$H15))</f>
        <v/>
      </c>
    </row>
    <row r="16" ht="18" customHeight="1">
      <c r="A16" s="14" t="inlineStr">
        <is>
          <t>SIGNING</t>
        </is>
      </c>
      <c r="B16" s="25">
        <f>IF(COUNT($E$31:$E$35)=0,"Draft",IF(LEFT($B$24,1)="△","Changed since signed",IF(SUM($O$31:$O$35)&gt;0,"Waiting to sign","Signed")))</f>
        <v/>
      </c>
      <c r="C16" s="23" t="n"/>
      <c r="D16" s="23" t="n"/>
      <c r="G16" s="19" t="n"/>
      <c r="H16" s="20" t="n"/>
      <c r="I16" s="19" t="n"/>
      <c r="J16" s="21">
        <f>IF($H16="","",COUNTIF(Criteria!$D$6:$D$105,$H16))</f>
        <v/>
      </c>
    </row>
    <row r="17" ht="18" customHeight="1">
      <c r="A17" s="14" t="inlineStr">
        <is>
          <t>NEXT GATE</t>
        </is>
      </c>
      <c r="B17" s="15" t="inlineStr">
        <is>
          <t>Build complete</t>
        </is>
      </c>
      <c r="C17" s="16" t="n"/>
      <c r="D17" s="16" t="n"/>
    </row>
    <row r="18" ht="8" customHeight="1"/>
    <row r="19" ht="18" customHeight="1">
      <c r="A19" s="13" t="inlineStr">
        <is>
          <t>CHECKS</t>
        </is>
      </c>
      <c r="B19" s="13" t="n"/>
      <c r="C19" s="13" t="n"/>
      <c r="D19" s="13" t="n"/>
      <c r="E19" s="13" t="n"/>
      <c r="F19" s="13" t="n"/>
      <c r="G19" s="13" t="inlineStr">
        <is>
          <t>WHO BUILDS IT</t>
        </is>
      </c>
      <c r="H19" s="13" t="n"/>
      <c r="I19" s="13" t="n"/>
      <c r="J19" s="13" t="n"/>
    </row>
    <row r="20" ht="28" customHeight="1">
      <c r="A20" s="2" t="inlineStr">
        <is>
          <t>A criterion no one can test</t>
        </is>
      </c>
      <c r="B20" s="26">
        <f>IF(SUM(Criteria!$N$6:$N$105)=0,"○ Clear","△ "&amp;SUM(Criteria!$N$6:$N$105)&amp;IF(SUM(Criteria!$N$6:$N$105)=1," criterion"," criteria")&amp;" that can't be tested as written")</f>
        <v/>
      </c>
      <c r="C20" s="23" t="n"/>
      <c r="D20" s="23" t="n"/>
      <c r="E20" s="23" t="n"/>
      <c r="F20" s="23" t="n"/>
      <c r="G20" s="27" t="inlineStr">
        <is>
          <t>Anders</t>
        </is>
      </c>
    </row>
    <row r="21" ht="28" customHeight="1">
      <c r="A21" s="2" t="inlineStr">
        <is>
          <t>A criterion with no Owner, or a builder as Owner</t>
        </is>
      </c>
      <c r="B21" s="26">
        <f>IF(AND($L$1&gt;0,COUNTA($G$20:$G$27)=0),"△ Name the builders under Who builds it",IF(SUM(Criteria!$O$6:$O$105)=0,"○ Clear","△ "&amp;SUM(Criteria!$O$6:$O$105)&amp;IF(SUM(Criteria!$O$6:$O$105)=1," criterion"," criteria")&amp;" with no Owner, or a builder as Owner"))</f>
        <v/>
      </c>
      <c r="C21" s="23" t="n"/>
      <c r="D21" s="23" t="n"/>
      <c r="E21" s="23" t="n"/>
      <c r="F21" s="23" t="n"/>
      <c r="G21" s="27" t="inlineStr">
        <is>
          <t>Backend engineers</t>
        </is>
      </c>
    </row>
    <row r="22" ht="28" customHeight="1">
      <c r="A22" s="2" t="inlineStr">
        <is>
          <t>A criterion off the gate list, or without its own ID</t>
        </is>
      </c>
      <c r="B22" s="26">
        <f>IF(SUM(Criteria!$P$6:$P$105)+$L$7=0,"○ Clear","△ "&amp;IF(SUM(Criteria!$P$6:$P$105)&gt;0,SUM(Criteria!$P$6:$P$105)&amp;IF(SUM(Criteria!$P$6:$P$105)=1," criterion"," criteria")&amp;" off the gate list, or with no ID or a repeated one","")&amp;IF(AND(SUM(Criteria!$P$6:$P$105)&gt;0,$L$7&gt;0),"; ","")&amp;IF($L$7&gt;0,$L$7&amp;IF($L$7=1," gate"," gates")&amp;" with every criterion waived",""))</f>
        <v/>
      </c>
      <c r="C22" s="23" t="n"/>
      <c r="D22" s="23" t="n"/>
      <c r="E22" s="23" t="n"/>
      <c r="F22" s="23" t="n"/>
      <c r="G22" s="27" t="inlineStr">
        <is>
          <t>Build agent</t>
        </is>
      </c>
    </row>
    <row r="23" ht="28" customHeight="1">
      <c r="A23" s="2" t="inlineStr">
        <is>
          <t>A criterion marked Met or Waived without its record</t>
        </is>
      </c>
      <c r="B23" s="26">
        <f>IF(SUM(Criteria!$Q$6:$Q$105)=0,"○ Clear","△ "&amp;SUM(Criteria!$Q$6:$Q$105)&amp;IF(SUM(Criteria!$Q$6:$Q$105)=1," criterion"," criteria")&amp;" marked Met or Waived without Evidence, a Reason or a date")</f>
        <v/>
      </c>
      <c r="C23" s="23" t="n"/>
      <c r="D23" s="23" t="n"/>
      <c r="E23" s="23" t="n"/>
      <c r="F23" s="23" t="n"/>
      <c r="G23" s="27" t="n"/>
    </row>
    <row r="24" ht="28" customHeight="1">
      <c r="A24" s="2" t="inlineStr">
        <is>
          <t>A change after signing that isn't written down</t>
        </is>
      </c>
      <c r="B24" s="26">
        <f>IF(SUM(Criteria!$R$6:$R$105)+IF($L$5=0,0,COUNTIF(Changes!$H$6:$H$105,"△*"))=0,IF($L$5=0,"○ Clear  ◇ nobody has signed yet","○ Clear"),"△ "&amp;IF(SUM(Criteria!$R$6:$R$105)&gt;0,SUM(Criteria!$R$6:$R$105)&amp;IF(SUM(Criteria!$R$6:$R$105)=1," criterion"," criteria")&amp;" changed since signing with no Changes row","")&amp;IF(AND(SUM(Criteria!$R$6:$R$105)&gt;0,IF($L$5=0,0,COUNTIF(Changes!$H$6:$H$105,"△*"))&gt;0),"; ","")&amp;IF(IF($L$5=0,0,COUNTIF(Changes!$H$6:$H$105,"△*"))&gt;0,IF($L$5=0,0,COUNTIF(Changes!$H$6:$H$105,"△*"))&amp;IF(IF($L$5=0,0,COUNTIF(Changes!$H$6:$H$105,"△*"))=1," Changes row"," Changes rows")&amp;" incomplete or not agreed",""))</f>
        <v/>
      </c>
      <c r="C24" s="23" t="n"/>
      <c r="D24" s="23" t="n"/>
      <c r="E24" s="23" t="n"/>
      <c r="F24" s="23" t="n"/>
      <c r="G24" s="27" t="n"/>
    </row>
    <row r="25" ht="28" customHeight="1">
      <c r="A25" s="2" t="inlineStr">
        <is>
          <t>A signature missing, or for an earlier version</t>
        </is>
      </c>
      <c r="B25" s="26">
        <f>IF($L$5=0,"○ Clear  ◇ nobody has signed yet",IF($L$6&gt;0,"△ Type the dates in Sign-off and First signed on as dates",IF(NOT(ISNUMBER($B$15)),"△ Type the date in First signed on",IF(SUM($O$31:$O$35)=0,"○ Clear","△ "&amp;SUM($O$31:$O$35)&amp;IF(SUM($O$31:$O$35)=1," signature"," signatures")&amp;" missing or for an earlier version"))))</f>
        <v/>
      </c>
      <c r="C25" s="23" t="n"/>
      <c r="D25" s="23" t="n"/>
      <c r="E25" s="23" t="n"/>
      <c r="F25" s="23" t="n"/>
      <c r="G25" s="27" t="n"/>
    </row>
    <row r="26" ht="28" customHeight="1">
      <c r="A26" s="2" t="inlineStr">
        <is>
          <t>A deliverable no criterion tests</t>
        </is>
      </c>
      <c r="B26" s="26">
        <f>IF(SUMPRODUCT(--($H$7:$H$16&lt;&gt;""),--($J$7:$J$16=0))+SUM(Criteria!$S$6:$S$105)=0,"○ Clear","△ "&amp;IF(SUMPRODUCT(--($H$7:$H$16&lt;&gt;""),--($J$7:$J$16=0))&gt;0,SUMPRODUCT(--($H$7:$H$16&lt;&gt;""),--($J$7:$J$16=0))&amp;IF(SUMPRODUCT(--($H$7:$H$16&lt;&gt;""),--($J$7:$J$16=0))=1," deliverable"," deliverables")&amp;" with no criterion","")&amp;IF(AND(SUMPRODUCT(--($H$7:$H$16&lt;&gt;""),--($J$7:$J$16=0))&gt;0,SUM(Criteria!$S$6:$S$105)&gt;0),"; ","")&amp;IF(SUM(Criteria!$S$6:$S$105)&gt;0,SUM(Criteria!$S$6:$S$105)&amp;IF(SUM(Criteria!$S$6:$S$105)=1," criterion"," criteria")&amp;" whose Proves isn't on the list",""))</f>
        <v/>
      </c>
      <c r="C26" s="23" t="n"/>
      <c r="D26" s="23" t="n"/>
      <c r="E26" s="23" t="n"/>
      <c r="F26" s="23" t="n"/>
      <c r="G26" s="27" t="n"/>
    </row>
    <row r="27" ht="20" customHeight="1">
      <c r="B27" s="28">
        <f>IF(COUNTIF($B$20:$B$26,"△*")=0,"All seven checks clear.",COUNTIF($B$20:$B$26,"△*")&amp;" of 7 checks failing.")</f>
        <v/>
      </c>
      <c r="G27" s="27" t="n"/>
    </row>
    <row r="28" ht="8" customHeight="1"/>
    <row r="29" ht="18" customHeight="1">
      <c r="A29" s="13" t="inlineStr">
        <is>
          <t>SIGN-OFF</t>
        </is>
      </c>
      <c r="B29" s="13" t="n"/>
      <c r="C29" s="13" t="n"/>
      <c r="D29" s="13" t="n"/>
      <c r="E29" s="13" t="n"/>
      <c r="F29" s="13" t="n"/>
      <c r="G29" s="13" t="inlineStr">
        <is>
          <t>GATES</t>
        </is>
      </c>
      <c r="H29" s="13" t="n"/>
      <c r="I29" s="13" t="n"/>
      <c r="J29" s="13" t="n"/>
    </row>
    <row r="30" ht="30" customHeight="1">
      <c r="A30" s="17" t="inlineStr">
        <is>
          <t>Role</t>
        </is>
      </c>
      <c r="B30" s="17" t="inlineStr">
        <is>
          <t>Name</t>
        </is>
      </c>
      <c r="C30" s="17" t="inlineStr">
        <is>
          <t>Signature</t>
        </is>
      </c>
      <c r="D30" s="17" t="inlineStr">
        <is>
          <t>What signing means</t>
        </is>
      </c>
      <c r="E30" s="17" t="inlineStr">
        <is>
          <t>Date</t>
        </is>
      </c>
      <c r="F30" s="17" t="inlineStr">
        <is>
          <t>Version signed</t>
        </is>
      </c>
      <c r="G30" s="17" t="inlineStr">
        <is>
          <t>Gate</t>
        </is>
      </c>
      <c r="H30" s="18" t="inlineStr">
        <is>
          <t>Criteria</t>
        </is>
      </c>
      <c r="I30" s="18" t="inlineStr">
        <is>
          <t>Reads</t>
        </is>
      </c>
      <c r="J30" s="18" t="inlineStr">
        <is>
          <t>Look</t>
        </is>
      </c>
      <c r="L30" s="18" t="inlineStr">
        <is>
          <t>Criteria at this gate</t>
        </is>
      </c>
      <c r="M30" s="18" t="inlineStr">
        <is>
          <t>Met at this gate</t>
        </is>
      </c>
      <c r="N30" s="18" t="inlineStr">
        <is>
          <t>Waived at this gate</t>
        </is>
      </c>
      <c r="O30" s="18" t="inlineStr">
        <is>
          <t>Row still to sign (1 or 0)</t>
        </is>
      </c>
    </row>
    <row r="31" ht="40" customHeight="1">
      <c r="A31" s="28" t="inlineStr">
        <is>
          <t>Sponsor</t>
        </is>
      </c>
      <c r="B31" s="19" t="n"/>
      <c r="C31" s="27" t="n"/>
      <c r="D31" s="14" t="inlineStr">
        <is>
          <t>I agree this is what finished means for this project.</t>
        </is>
      </c>
      <c r="E31" s="24" t="n"/>
      <c r="F31" s="20" t="n"/>
      <c r="G31" s="27" t="inlineStr">
        <is>
          <t>Start</t>
        </is>
      </c>
      <c r="H31" s="21">
        <f>IF($G31="","",$L31)</f>
        <v/>
      </c>
      <c r="I31" s="9">
        <f>IF($G31="","",IF($L31=0,"0 criteria",$M31&amp;" of "&amp;$L31&amp;" met"&amp;IF($N31&gt;0,", "&amp;$N31&amp;" waived","")))</f>
        <v/>
      </c>
      <c r="J31" s="9">
        <f>IF($G31="","",IF($L31=0,"◇ No criteria recorded",IF($N31=$L31,"△ Every criterion waived",IF($N31*2&gt;$L31,"◇ More than half waived",""))))</f>
        <v/>
      </c>
      <c r="L31" s="9">
        <f>IF($G31="",0,COUNTIFS(Criteria!$B$6:$B$105,$G31,Criteria!$M$6:$M$105,1))</f>
        <v/>
      </c>
      <c r="M31" s="9">
        <f>IF($G31="",0,COUNTIFS(Criteria!$B$6:$B$105,$G31,Criteria!$M$6:$M$105,1,Criteria!$H$6:$H$105,"Met"))</f>
        <v/>
      </c>
      <c r="N31" s="9">
        <f>IF($G31="",0,COUNTIFS(Criteria!$B$6:$B$105,$G31,Criteria!$M$6:$M$105,1,Criteria!$H$6:$H$105,"Waived"))</f>
        <v/>
      </c>
      <c r="O31" s="9">
        <f>IF(AND(TRIM($B31)&lt;&gt;"",TRIM($C31)&lt;&gt;"",ISNUMBER($E31),$F31=$B$13),0,1)</f>
        <v/>
      </c>
    </row>
    <row r="32" ht="40" customHeight="1">
      <c r="A32" s="28" t="inlineStr">
        <is>
          <t>Owner</t>
        </is>
      </c>
      <c r="B32" s="19" t="inlineStr">
        <is>
          <t>Anders (Engineering Manager)</t>
        </is>
      </c>
      <c r="C32" s="27" t="inlineStr">
        <is>
          <t>Anders</t>
        </is>
      </c>
      <c r="D32" s="14" t="inlineStr">
        <is>
          <t>I will deliver to these criteria, and log any change to them on Changes.</t>
        </is>
      </c>
      <c r="E32" s="24" t="n">
        <v>46293</v>
      </c>
      <c r="F32" s="20" t="inlineStr">
        <is>
          <t>v2</t>
        </is>
      </c>
      <c r="G32" s="27" t="inlineStr">
        <is>
          <t>Plan baselined</t>
        </is>
      </c>
      <c r="H32" s="21">
        <f>IF($G32="","",$L32)</f>
        <v/>
      </c>
      <c r="I32" s="9">
        <f>IF($G32="","",IF($L32=0,"0 criteria",$M32&amp;" of "&amp;$L32&amp;" met"&amp;IF($N32&gt;0,", "&amp;$N32&amp;" waived","")))</f>
        <v/>
      </c>
      <c r="J32" s="9">
        <f>IF($G32="","",IF($L32=0,"◇ No criteria recorded",IF($N32=$L32,"△ Every criterion waived",IF($N32*2&gt;$L32,"◇ More than half waived",""))))</f>
        <v/>
      </c>
      <c r="L32" s="9">
        <f>IF($G32="",0,COUNTIFS(Criteria!$B$6:$B$105,$G32,Criteria!$M$6:$M$105,1))</f>
        <v/>
      </c>
      <c r="M32" s="9">
        <f>IF($G32="",0,COUNTIFS(Criteria!$B$6:$B$105,$G32,Criteria!$M$6:$M$105,1,Criteria!$H$6:$H$105,"Met"))</f>
        <v/>
      </c>
      <c r="N32" s="9">
        <f>IF($G32="",0,COUNTIFS(Criteria!$B$6:$B$105,$G32,Criteria!$M$6:$M$105,1,Criteria!$H$6:$H$105,"Waived"))</f>
        <v/>
      </c>
      <c r="O32" s="9">
        <f>IF(AND(TRIM($B32)&lt;&gt;"",TRIM($C32)&lt;&gt;"",ISNUMBER($E32),$F32=$B$13),0,1)</f>
        <v/>
      </c>
    </row>
    <row r="33" ht="40" customHeight="1">
      <c r="A33" s="28" t="inlineStr">
        <is>
          <t>Takes it over</t>
        </is>
      </c>
      <c r="B33" s="19" t="inlineStr">
        <is>
          <t>Rhys (Finance Operations Lead)</t>
        </is>
      </c>
      <c r="C33" s="27" t="inlineStr">
        <is>
          <t>Rhys</t>
        </is>
      </c>
      <c r="D33" s="14" t="inlineStr">
        <is>
          <t>I have read what I will take over, and I will accept it against these criteria.</t>
        </is>
      </c>
      <c r="E33" s="24" t="n">
        <v>46293</v>
      </c>
      <c r="F33" s="20" t="inlineStr">
        <is>
          <t>v2</t>
        </is>
      </c>
      <c r="G33" s="27" t="inlineStr">
        <is>
          <t>Build complete</t>
        </is>
      </c>
      <c r="H33" s="21">
        <f>IF($G33="","",$L33)</f>
        <v/>
      </c>
      <c r="I33" s="9">
        <f>IF($G33="","",IF($L33=0,"0 criteria",$M33&amp;" of "&amp;$L33&amp;" met"&amp;IF($N33&gt;0,", "&amp;$N33&amp;" waived","")))</f>
        <v/>
      </c>
      <c r="J33" s="9">
        <f>IF($G33="","",IF($L33=0,"◇ No criteria recorded",IF($N33=$L33,"△ Every criterion waived",IF($N33*2&gt;$L33,"◇ More than half waived",""))))</f>
        <v/>
      </c>
      <c r="L33" s="9">
        <f>IF($G33="",0,COUNTIFS(Criteria!$B$6:$B$105,$G33,Criteria!$M$6:$M$105,1))</f>
        <v/>
      </c>
      <c r="M33" s="9">
        <f>IF($G33="",0,COUNTIFS(Criteria!$B$6:$B$105,$G33,Criteria!$M$6:$M$105,1,Criteria!$H$6:$H$105,"Met"))</f>
        <v/>
      </c>
      <c r="N33" s="9">
        <f>IF($G33="",0,COUNTIFS(Criteria!$B$6:$B$105,$G33,Criteria!$M$6:$M$105,1,Criteria!$H$6:$H$105,"Waived"))</f>
        <v/>
      </c>
      <c r="O33" s="9">
        <f>IF(TRIM($B33)="",IF(ROW()=33,1,0),IF(AND(LEFT(TRIM($B33),5)="Open:",IFERROR(MATCH($B$17,$G$31:$G$38,0)&lt;MATCH("Readiness",$G$31:$G$38,0),FALSE)),0,IF(AND(TRIM($C33)&lt;&gt;"",ISNUMBER($E33),$F33=$B$13),0,1)))</f>
        <v/>
      </c>
    </row>
    <row r="34" ht="40" customHeight="1">
      <c r="A34" s="27" t="inlineStr">
        <is>
          <t>Takes it over</t>
        </is>
      </c>
      <c r="B34" s="19" t="inlineStr">
        <is>
          <t>Noor (Support Lead)</t>
        </is>
      </c>
      <c r="C34" s="27" t="inlineStr">
        <is>
          <t>Noor</t>
        </is>
      </c>
      <c r="D34" s="19" t="inlineStr">
        <is>
          <t>I have read what I will take over, and I will accept it against these criteria.</t>
        </is>
      </c>
      <c r="E34" s="24" t="n">
        <v>46185</v>
      </c>
      <c r="F34" s="20" t="inlineStr">
        <is>
          <t>v1</t>
        </is>
      </c>
      <c r="G34" s="27" t="inlineStr">
        <is>
          <t>Readiness</t>
        </is>
      </c>
      <c r="H34" s="21">
        <f>IF($G34="","",$L34)</f>
        <v/>
      </c>
      <c r="I34" s="9">
        <f>IF($G34="","",IF($L34=0,"0 criteria",$M34&amp;" of "&amp;$L34&amp;" met"&amp;IF($N34&gt;0,", "&amp;$N34&amp;" waived","")))</f>
        <v/>
      </c>
      <c r="J34" s="9">
        <f>IF($G34="","",IF($L34=0,"◇ No criteria recorded",IF($N34=$L34,"△ Every criterion waived",IF($N34*2&gt;$L34,"◇ More than half waived",""))))</f>
        <v/>
      </c>
      <c r="L34" s="9">
        <f>IF($G34="",0,COUNTIFS(Criteria!$B$6:$B$105,$G34,Criteria!$M$6:$M$105,1))</f>
        <v/>
      </c>
      <c r="M34" s="9">
        <f>IF($G34="",0,COUNTIFS(Criteria!$B$6:$B$105,$G34,Criteria!$M$6:$M$105,1,Criteria!$H$6:$H$105,"Met"))</f>
        <v/>
      </c>
      <c r="N34" s="9">
        <f>IF($G34="",0,COUNTIFS(Criteria!$B$6:$B$105,$G34,Criteria!$M$6:$M$105,1,Criteria!$H$6:$H$105,"Waived"))</f>
        <v/>
      </c>
      <c r="O34" s="9">
        <f>IF(TRIM($B34)="",IF(ROW()=33,1,0),IF(AND(LEFT(TRIM($B34),5)="Open:",IFERROR(MATCH($B$17,$G$31:$G$38,0)&lt;MATCH("Readiness",$G$31:$G$38,0),FALSE)),0,IF(AND(TRIM($C34)&lt;&gt;"",ISNUMBER($E34),$F34=$B$13),0,1)))</f>
        <v/>
      </c>
    </row>
    <row r="35" ht="18" customHeight="1">
      <c r="A35" s="27" t="n"/>
      <c r="B35" s="19" t="n"/>
      <c r="C35" s="27" t="n"/>
      <c r="D35" s="19" t="n"/>
      <c r="E35" s="24" t="n"/>
      <c r="F35" s="20" t="n"/>
      <c r="G35" s="27" t="inlineStr">
        <is>
          <t>Go/no-go</t>
        </is>
      </c>
      <c r="H35" s="21">
        <f>IF($G35="","",$L35)</f>
        <v/>
      </c>
      <c r="I35" s="9">
        <f>IF($G35="","",IF($L35=0,"0 criteria",$M35&amp;" of "&amp;$L35&amp;" met"&amp;IF($N35&gt;0,", "&amp;$N35&amp;" waived","")))</f>
        <v/>
      </c>
      <c r="J35" s="9">
        <f>IF($G35="","",IF($L35=0,"◇ No criteria recorded",IF($N35=$L35,"△ Every criterion waived",IF($N35*2&gt;$L35,"◇ More than half waived",""))))</f>
        <v/>
      </c>
      <c r="L35" s="9">
        <f>IF($G35="",0,COUNTIFS(Criteria!$B$6:$B$105,$G35,Criteria!$M$6:$M$105,1))</f>
        <v/>
      </c>
      <c r="M35" s="9">
        <f>IF($G35="",0,COUNTIFS(Criteria!$B$6:$B$105,$G35,Criteria!$M$6:$M$105,1,Criteria!$H$6:$H$105,"Met"))</f>
        <v/>
      </c>
      <c r="N35" s="9">
        <f>IF($G35="",0,COUNTIFS(Criteria!$B$6:$B$105,$G35,Criteria!$M$6:$M$105,1,Criteria!$H$6:$H$105,"Waived"))</f>
        <v/>
      </c>
      <c r="O35" s="9">
        <f>IF(TRIM($B35)="",IF(ROW()=33,1,0),IF(AND(LEFT(TRIM($B35),5)="Open:",IFERROR(MATCH($B$17,$G$31:$G$38,0)&lt;MATCH("Readiness",$G$31:$G$38,0),FALSE)),0,IF(AND(TRIM($C35)&lt;&gt;"",ISNUMBER($E35),$F35=$B$13),0,1)))</f>
        <v/>
      </c>
    </row>
    <row r="36" ht="18" customHeight="1">
      <c r="A36" s="29" t="inlineStr">
        <is>
          <t>A signature covers the version it names. Change a criterion after signing, and the sheet needs a new version and new signatures.</t>
        </is>
      </c>
      <c r="G36" s="27" t="inlineStr">
        <is>
          <t>Handover accepted</t>
        </is>
      </c>
      <c r="H36" s="21">
        <f>IF($G36="","",$L36)</f>
        <v/>
      </c>
      <c r="I36" s="9">
        <f>IF($G36="","",IF($L36=0,"0 criteria",$M36&amp;" of "&amp;$L36&amp;" met"&amp;IF($N36&gt;0,", "&amp;$N36&amp;" waived","")))</f>
        <v/>
      </c>
      <c r="J36" s="9">
        <f>IF($G36="","",IF($L36=0,"◇ No criteria recorded",IF($N36=$L36,"△ Every criterion waived",IF($N36*2&gt;$L36,"◇ More than half waived",""))))</f>
        <v/>
      </c>
      <c r="L36" s="9">
        <f>IF($G36="",0,COUNTIFS(Criteria!$B$6:$B$105,$G36,Criteria!$M$6:$M$105,1))</f>
        <v/>
      </c>
      <c r="M36" s="9">
        <f>IF($G36="",0,COUNTIFS(Criteria!$B$6:$B$105,$G36,Criteria!$M$6:$M$105,1,Criteria!$H$6:$H$105,"Met"))</f>
        <v/>
      </c>
      <c r="N36" s="9">
        <f>IF($G36="",0,COUNTIFS(Criteria!$B$6:$B$105,$G36,Criteria!$M$6:$M$105,1,Criteria!$H$6:$H$105,"Waived"))</f>
        <v/>
      </c>
    </row>
    <row r="37" ht="18" customHeight="1">
      <c r="A37" s="29" t="inlineStr">
        <is>
          <t>A typed name records a signature. It doesn't prove who typed it.</t>
        </is>
      </c>
      <c r="G37" s="27" t="inlineStr">
        <is>
          <t>Close</t>
        </is>
      </c>
      <c r="H37" s="21">
        <f>IF($G37="","",$L37)</f>
        <v/>
      </c>
      <c r="I37" s="9">
        <f>IF($G37="","",IF($L37=0,"0 criteria",$M37&amp;" of "&amp;$L37&amp;" met"&amp;IF($N37&gt;0,", "&amp;$N37&amp;" waived","")))</f>
        <v/>
      </c>
      <c r="J37" s="9">
        <f>IF($G37="","",IF($L37=0,"◇ No criteria recorded",IF($N37=$L37,"△ Every criterion waived",IF($N37*2&gt;$L37,"◇ More than half waived",""))))</f>
        <v/>
      </c>
      <c r="L37" s="9">
        <f>IF($G37="",0,COUNTIFS(Criteria!$B$6:$B$105,$G37,Criteria!$M$6:$M$105,1))</f>
        <v/>
      </c>
      <c r="M37" s="9">
        <f>IF($G37="",0,COUNTIFS(Criteria!$B$6:$B$105,$G37,Criteria!$M$6:$M$105,1,Criteria!$H$6:$H$105,"Met"))</f>
        <v/>
      </c>
      <c r="N37" s="9">
        <f>IF($G37="",0,COUNTIFS(Criteria!$B$6:$B$105,$G37,Criteria!$M$6:$M$105,1,Criteria!$H$6:$H$105,"Waived"))</f>
        <v/>
      </c>
    </row>
    <row r="38" ht="18" customHeight="1">
      <c r="G38" s="27" t="n"/>
      <c r="H38" s="21">
        <f>IF($G38="","",$L38)</f>
        <v/>
      </c>
      <c r="I38" s="9">
        <f>IF($G38="","",IF($L38=0,"0 criteria",$M38&amp;" of "&amp;$L38&amp;" met"&amp;IF($N38&gt;0,", "&amp;$N38&amp;" waived","")))</f>
        <v/>
      </c>
      <c r="J38" s="9">
        <f>IF($G38="","",IF($L38=0,"◇ No criteria recorded",IF($N38=$L38,"△ Every criterion waived",IF($N38*2&gt;$L38,"◇ More than half waived",""))))</f>
        <v/>
      </c>
      <c r="L38" s="9">
        <f>IF($G38="",0,COUNTIFS(Criteria!$B$6:$B$105,$G38,Criteria!$M$6:$M$105,1))</f>
        <v/>
      </c>
      <c r="M38" s="9">
        <f>IF($G38="",0,COUNTIFS(Criteria!$B$6:$B$105,$G38,Criteria!$M$6:$M$105,1,Criteria!$H$6:$H$105,"Met"))</f>
        <v/>
      </c>
      <c r="N38" s="9">
        <f>IF($G38="",0,COUNTIFS(Criteria!$B$6:$B$105,$G38,Criteria!$M$6:$M$105,1,Criteria!$H$6:$H$105,"Waived"))</f>
        <v/>
      </c>
    </row>
    <row r="39">
      <c r="A39" s="28" t="inlineStr">
        <is>
          <t>REVIEW NOTES</t>
        </is>
      </c>
    </row>
    <row r="40">
      <c r="A40" s="11" t="inlineStr">
        <is>
          <t>This Example fails checks 1, 2, 3, 5 and 6 on purpose, and passes 4 and 7.</t>
        </is>
      </c>
    </row>
    <row r="41">
      <c r="A41" s="11" t="inlineStr">
        <is>
          <t>1: C-05 has no Test.</t>
        </is>
      </c>
    </row>
    <row r="42">
      <c r="A42" s="11" t="inlineStr">
        <is>
          <t>2: C-07's Owner, Anders, builds it.</t>
        </is>
      </c>
    </row>
    <row r="43">
      <c r="A43" s="11" t="inlineStr">
        <is>
          <t>3: C-11 is on Go-live, which isn't a gate.</t>
        </is>
      </c>
    </row>
    <row r="44">
      <c r="A44" s="11" t="inlineStr">
        <is>
          <t>5: C-06 changed after v2 was signed, and Changes has no row for it.</t>
        </is>
      </c>
    </row>
    <row r="45">
      <c r="A45" s="11" t="inlineStr">
        <is>
          <t>6: nobody has signed as Sponsor, and Noor signed v1.</t>
        </is>
      </c>
    </row>
  </sheetData>
  <sheetProtection selectLockedCells="0" selectUnlockedCells="0" sheet="1" objects="0" insertRows="1" insertHyperlinks="1" autoFilter="0" scenarios="0" formatColumns="0" deleteColumns="1" insertColumns="1" pivotTables="1" deleteRows="1" formatCells="0" formatRows="0" sort="0"/>
  <mergeCells count="20">
    <mergeCell ref="B11:D11"/>
    <mergeCell ref="B14:D14"/>
    <mergeCell ref="B8:D8"/>
    <mergeCell ref="B25:F25"/>
    <mergeCell ref="B17:D17"/>
    <mergeCell ref="B13:D13"/>
    <mergeCell ref="B22:F22"/>
    <mergeCell ref="B27:F27"/>
    <mergeCell ref="B10:D10"/>
    <mergeCell ref="B21:F21"/>
    <mergeCell ref="B9:D9"/>
    <mergeCell ref="B23:F23"/>
    <mergeCell ref="B15:D15"/>
    <mergeCell ref="B6:D6"/>
    <mergeCell ref="B7:D7"/>
    <mergeCell ref="B16:D16"/>
    <mergeCell ref="B24:F24"/>
    <mergeCell ref="B20:F20"/>
    <mergeCell ref="B12:D12"/>
    <mergeCell ref="B26:F26"/>
  </mergeCells>
  <conditionalFormatting sqref="B20:B26">
    <cfRule type="expression" priority="1" dxfId="0" stopIfTrue="0">
      <formula>LEFT(B20,1)="△"</formula>
    </cfRule>
  </conditionalFormatting>
  <conditionalFormatting sqref="J31:J38">
    <cfRule type="expression" priority="2" dxfId="0" stopIfTrue="0">
      <formula>LEFT(J31,1)="△"</formula>
    </cfRule>
  </conditionalFormatting>
  <dataValidations count="8">
    <dataValidation sqref="B11" showDropDown="0" showInputMessage="0" showErrorMessage="1" allowBlank="1" errorTitle="Check this entry" error="Pick a status from the list." type="list" errorStyle="stop">
      <formula1>"Proposed,Active,Paused,Completed,Terminated"</formula1>
    </dataValidation>
    <dataValidation sqref="B12" showDropDown="0" showInputMessage="0" showErrorMessage="1" allowBlank="1" errorTitle="Check this entry" error="Type a date, such as 30 Jun 2027." type="date" errorStyle="stop" operator="between">
      <formula1>36526</formula1>
      <formula2>73415</formula2>
    </dataValidation>
    <dataValidation sqref="B14" showDropDown="0" showInputMessage="0" showErrorMessage="1" allowBlank="1" errorTitle="Check this entry" error="Type a date, such as 30 Jun 2027." type="date" errorStyle="stop" operator="between">
      <formula1>36526</formula1>
      <formula2>73415</formula2>
    </dataValidation>
    <dataValidation sqref="B15" showDropDown="0" showInputMessage="0" showErrorMessage="1" allowBlank="1" errorTitle="Check this entry" error="Type a date, such as 30 Jun 2027." type="date" errorStyle="stop" operator="between">
      <formula1>36526</formula1>
      <formula2>73415</formula2>
    </dataValidation>
    <dataValidation sqref="B13" showDropDown="0" showInputMessage="0" showErrorMessage="1" allowBlank="1" errorTitle="Check this entry" error="Type v and a number, such as v2." type="custom" errorStyle="stop">
      <formula1>AND(LEFT(B13,1)="v",ISNUMBER(VALUE(MID(B13,2,4))))</formula1>
    </dataValidation>
    <dataValidation sqref="B17" showDropDown="0" showInputMessage="0" showErrorMessage="1" allowBlank="1" errorTitle="Check this entry" error="Pick a gate from the list under Gates." type="list" errorStyle="stop">
      <formula1>$G$31:$G$38</formula1>
    </dataValidation>
    <dataValidation sqref="H7:H16" showDropDown="0" showInputMessage="0" showErrorMessage="1" allowBlank="1" errorTitle="Check this entry" error="Another deliverable already has this Id. Never reuse one." type="custom" errorStyle="stop">
      <formula1>COUNTIF($H$7:$H$16,H7)=1</formula1>
    </dataValidation>
    <dataValidation sqref="E31:E35" showDropDown="0" showInputMessage="0" showErrorMessage="1" allowBlank="1" errorTitle="Check this entry" error="Type the date they signed, such as 28 Sep 2026." type="date" errorStyle="stop" operator="between">
      <formula1>36526</formula1>
      <formula2>73415</formula2>
    </dataValidation>
  </dataValidations>
  <pageMargins left="0.75" right="0.75" top="1" bottom="1" header="0.5" footer="0.5"/>
  <pageSetup orientation="landscape" paperSize="9" fitToHeight="1"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A119"/>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7" customWidth="1" min="1" max="1"/>
    <col width="16" customWidth="1" min="2" max="2"/>
    <col width="40" customWidth="1" min="3" max="3"/>
    <col width="14" customWidth="1" min="4" max="4"/>
    <col width="38" customWidth="1" min="5" max="5"/>
    <col width="28" customWidth="1" min="6" max="6"/>
    <col width="24" customWidth="1" min="7" max="7"/>
    <col width="9" customWidth="1" min="8" max="8"/>
    <col width="28" customWidth="1" min="9" max="9"/>
    <col width="12" customWidth="1" min="10" max="10"/>
    <col width="36" customWidth="1" min="11" max="11"/>
    <col width="40" customWidth="1" min="12" max="12"/>
    <col hidden="1" outlineLevel="1" width="12" customWidth="1" min="13" max="27"/>
  </cols>
  <sheetData>
    <row r="1" ht="36" customHeight="1">
      <c r="A1" s="1" t="inlineStr">
        <is>
          <t>Criteria (Example)</t>
        </is>
      </c>
      <c r="L1" t="n"/>
    </row>
    <row r="2" ht="16" customHeight="1">
      <c r="A2" s="11">
        <f>IF(TRIM(Finished!$B$6)="","","Project: "&amp;Finished!$B$6&amp;IF(TRIM(Finished!$B$7)="",".",". Sits under: "&amp;Finished!$B$7&amp;"."))</f>
        <v/>
      </c>
    </row>
    <row r="3" ht="20" customHeight="1">
      <c r="A3" s="3" t="inlineStr">
        <is>
          <t>Example. Hollins Software and everyone in it are made up. Billing Engine Rewrite, as of 22 Oct 2026. Start your own from the blank file.</t>
        </is>
      </c>
      <c r="B3" s="4" t="n"/>
      <c r="C3" s="4" t="n"/>
      <c r="D3" s="4" t="n"/>
      <c r="E3" s="4" t="n"/>
      <c r="F3" s="4" t="n"/>
      <c r="G3" s="4" t="n"/>
      <c r="H3" s="4" t="n"/>
      <c r="I3" s="4" t="n"/>
      <c r="J3" s="4" t="n"/>
      <c r="K3" s="4" t="n"/>
      <c r="L3" s="4" t="n"/>
    </row>
    <row r="4" ht="18" customHeight="1">
      <c r="A4" s="13" t="inlineStr">
        <is>
          <t>CRITERIA</t>
        </is>
      </c>
      <c r="B4" s="13" t="n"/>
      <c r="C4" s="13" t="n"/>
      <c r="D4" s="13" t="n"/>
      <c r="E4" s="13" t="n"/>
      <c r="F4" s="13" t="n"/>
      <c r="G4" s="13" t="n"/>
      <c r="H4" s="13" t="n"/>
      <c r="I4" s="13" t="n"/>
      <c r="J4" s="13" t="n"/>
      <c r="K4" s="13" t="n"/>
      <c r="L4" s="13" t="n"/>
    </row>
    <row r="5" ht="30" customHeight="1">
      <c r="A5" s="17" t="inlineStr">
        <is>
          <t>ID</t>
        </is>
      </c>
      <c r="B5" s="17" t="inlineStr">
        <is>
          <t>Gate</t>
        </is>
      </c>
      <c r="C5" s="17" t="inlineStr">
        <is>
          <t>Criterion</t>
        </is>
      </c>
      <c r="D5" s="17" t="inlineStr">
        <is>
          <t>Proves</t>
        </is>
      </c>
      <c r="E5" s="17" t="inlineStr">
        <is>
          <t>Test</t>
        </is>
      </c>
      <c r="F5" s="17" t="inlineStr">
        <is>
          <t>Pass line</t>
        </is>
      </c>
      <c r="G5" s="17" t="inlineStr">
        <is>
          <t>Owner (says it's met)</t>
        </is>
      </c>
      <c r="H5" s="17" t="inlineStr">
        <is>
          <t>Status</t>
        </is>
      </c>
      <c r="I5" s="17" t="inlineStr">
        <is>
          <t>Evidence</t>
        </is>
      </c>
      <c r="J5" s="17" t="inlineStr">
        <is>
          <t>Met or waived on</t>
        </is>
      </c>
      <c r="K5" s="17" t="inlineStr">
        <is>
          <t>Reason</t>
        </is>
      </c>
      <c r="L5" s="18" t="inlineStr">
        <is>
          <t>Row check</t>
        </is>
      </c>
      <c r="M5" s="18" t="inlineStr">
        <is>
          <t>Row in use (1 or 0)</t>
        </is>
      </c>
      <c r="N5" s="18" t="inlineStr">
        <is>
          <t>Fails check 1 (1 or 0)</t>
        </is>
      </c>
      <c r="O5" s="18" t="inlineStr">
        <is>
          <t>Fails check 2 (1 or 0)</t>
        </is>
      </c>
      <c r="P5" s="18" t="inlineStr">
        <is>
          <t>Fails check 3 (1 or 0)</t>
        </is>
      </c>
      <c r="Q5" s="18" t="inlineStr">
        <is>
          <t>Fails check 4 (1 or 0)</t>
        </is>
      </c>
      <c r="R5" s="18" t="inlineStr">
        <is>
          <t>Fails check 5 (1 or 0)</t>
        </is>
      </c>
      <c r="S5" s="18" t="inlineStr">
        <is>
          <t>Fails check 7 (1 or 0)</t>
        </is>
      </c>
      <c r="T5" s="18" t="inlineStr">
        <is>
          <t>Vague word found (1 or 0)</t>
        </is>
      </c>
      <c r="U5" s="18" t="inlineStr">
        <is>
          <t>Waived by a builder (1 or 0)</t>
        </is>
      </c>
      <c r="Y5" s="17" t="inlineStr">
        <is>
          <t>Criterion as signed (paste values)</t>
        </is>
      </c>
      <c r="Z5" s="17" t="inlineStr">
        <is>
          <t>Test as signed (paste values)</t>
        </is>
      </c>
      <c r="AA5" s="17" t="inlineStr">
        <is>
          <t>Pass line as signed (paste values)</t>
        </is>
      </c>
    </row>
    <row r="6" ht="32" customHeight="1">
      <c r="A6" s="30" t="inlineStr">
        <is>
          <t>C-01</t>
        </is>
      </c>
      <c r="B6" s="30" t="inlineStr">
        <is>
          <t>Plan baselined</t>
        </is>
      </c>
      <c r="C6" s="31" t="inlineStr">
        <is>
          <t>Every plan item has an owner and a due date</t>
        </is>
      </c>
      <c r="D6" s="30" t="inlineStr">
        <is>
          <t>Whole project</t>
        </is>
      </c>
      <c r="E6" s="31" t="inlineStr">
        <is>
          <t>Count the plan items missing an owner or a due date</t>
        </is>
      </c>
      <c r="F6" s="31" t="inlineStr">
        <is>
          <t>0 items missing either</t>
        </is>
      </c>
      <c r="G6" s="31" t="inlineStr">
        <is>
          <t>Tomasz (PMO Head)</t>
        </is>
      </c>
      <c r="H6" s="30" t="inlineStr">
        <is>
          <t>Met</t>
        </is>
      </c>
      <c r="I6" s="31" t="inlineStr">
        <is>
          <t>Tracker export, 12 Jun 2026</t>
        </is>
      </c>
      <c r="J6" s="32" t="n">
        <v>46185</v>
      </c>
      <c r="K6" s="31" t="n"/>
      <c r="L6" s="33">
        <f>IF($M6=0,"",IF(SUM($N6:$S6)=0,"○ Clear",IF($N6=1,IF(TRIM($C6)="","△ Write the criterion",IF(TRIM($E6)="","△ No Test","△ No Pass line")),IF($O6=1,IF(TRIM($G6)="","△ No Owner","△ "&amp;$G6&amp;" is on the builders list"),IF($P6=1,IF(TRIM($A6)="","△ No ID",IF(COUNTIF($A$6:$A$105,$A6)&gt;1,"△ ID used twice",IF(TRIM($B6)="","△ No gate","△ "&amp;$B6&amp;" isn't on the gate list"))),IF($Q6=1,IF($H6="Met",IF(TRIM($I6)="","△ Met with no Evidence","△ Type the date in Met or waived on"),IF(TRIM($K6)="","△ Waived with no Reason","△ Type the date in Met or waived on")),IF($R6=1,"△ Changed after signing, with no Changes row",IF(TRIM($D6)="","△ Pick what it proves","△ "&amp;$D6&amp;" isn't an Id the charter lists"))))))&amp;IF(SUM($N6:$S6)&gt;1,", and "&amp;(SUM($N6:$S6)-1)&amp;" more",""))&amp;IF($T6=1,"  ◇ vague word in Criterion or Pass line","")&amp;IF($U6=1,"  ◇ waived by a builder",""))</f>
        <v/>
      </c>
      <c r="M6" s="9">
        <f>IF(COUNTA($A6:$K6)&gt;0,1,0)</f>
        <v/>
      </c>
      <c r="N6" s="9">
        <f>IF($M6=0,0,IF(OR(TRIM($C6)="",TRIM($E6)="",TRIM($F6)=""),1,0))</f>
        <v/>
      </c>
      <c r="O6" s="9">
        <f>IF($M6=0,0,IF(OR(TRIM($G6)="",SUMPRODUCT((Finished!$G$20:$G$27&lt;&gt;"")*ISNUMBER(SEARCH(Finished!$G$20:$G$27,$G6)))&gt;0),1,0))</f>
        <v/>
      </c>
      <c r="P6" s="9">
        <f>IF($M6=0,0,IF(OR(TRIM($A6)="",COUNTIF($A$6:$A$105,$A6)&gt;1,TRIM($B6)="",COUNTIF(Finished!$G$31:$G$38,$B6)=0),1,0))</f>
        <v/>
      </c>
      <c r="Q6" s="9">
        <f>IF($M6=0,0,IF($H6="Met",IF(OR(TRIM($I6)="",NOT(ISNUMBER($J6))),1,0),IF($H6="Waived",IF(OR(TRIM($K6)="",NOT(ISNUMBER($J6))),1,0),0)))</f>
        <v/>
      </c>
      <c r="R6" s="9">
        <f>IF(OR($M6=0,Finished!$L$5=0),0,IF(($C6&amp;"|"&amp;$E6&amp;"|"&amp;$F6)=($Y6&amp;"|"&amp;$Z6&amp;"|"&amp;$AA6),0,IF(COUNTIFS(Changes!$B$6:$B$105,$A6,Changes!$A$6:$A$105,Finished!$B$13)=0,1,0)))</f>
        <v/>
      </c>
      <c r="S6" s="9">
        <f>IF($M6=0,0,IF(TRIM($D6)="",1,IF(COUNTIF($X$108:$X$118,$D6)=0,1,0)))</f>
        <v/>
      </c>
      <c r="T6" s="9">
        <f>IF($M6=0,0,IF(SUMPRODUCT(($W$108:$W$119&lt;&gt;"")*ISNUMBER(SEARCH($W$108:$W$119,$F6&amp;" "&amp;$C6)))&gt;0,1,0))</f>
        <v/>
      </c>
      <c r="U6" s="9">
        <f>IF(AND($M6=1,$H6="Waived",SUMPRODUCT((Finished!$G$20:$G$27&lt;&gt;"")*ISNUMBER(SEARCH(Finished!$G$20:$G$27,$K6)))&gt;0),1,0)</f>
        <v/>
      </c>
      <c r="Y6" s="27" t="inlineStr">
        <is>
          <t>Every plan item has an owner and a due date</t>
        </is>
      </c>
      <c r="Z6" s="27" t="inlineStr">
        <is>
          <t>Count the plan items missing an owner or a due date</t>
        </is>
      </c>
      <c r="AA6" s="27" t="inlineStr">
        <is>
          <t>0 items missing either</t>
        </is>
      </c>
    </row>
    <row r="7" ht="71" customHeight="1">
      <c r="A7" s="30" t="inlineStr">
        <is>
          <t>C-02</t>
        </is>
      </c>
      <c r="B7" s="30" t="inlineStr">
        <is>
          <t>Plan baselined</t>
        </is>
      </c>
      <c r="C7" s="31" t="inlineStr">
        <is>
          <t>Every report that reads the old engine's tax export works from the new engine</t>
        </is>
      </c>
      <c r="D7" s="30" t="inlineStr">
        <is>
          <t>Whole project</t>
        </is>
      </c>
      <c r="E7" s="31" t="inlineStr">
        <is>
          <t>Ask Finance which reports read the export, then run each one on the new engine</t>
        </is>
      </c>
      <c r="F7" s="31" t="inlineStr">
        <is>
          <t>Every report Finance names runs</t>
        </is>
      </c>
      <c r="G7" s="31" t="inlineStr">
        <is>
          <t>Hugo (Program Manager)</t>
        </is>
      </c>
      <c r="H7" s="30" t="inlineStr">
        <is>
          <t>Waived</t>
        </is>
      </c>
      <c r="I7" s="31" t="n"/>
      <c r="J7" s="32" t="n">
        <v>46185</v>
      </c>
      <c r="K7" s="31" t="inlineStr">
        <is>
          <t>Hugo (Program Manager): the US tax rules were carried over, and other countries' rules were left out of the first cutover, so it doesn't need the export.</t>
        </is>
      </c>
      <c r="L7" s="33">
        <f>IF($M7=0,"",IF(SUM($N7:$S7)=0,"○ Clear",IF($N7=1,IF(TRIM($C7)="","△ Write the criterion",IF(TRIM($E7)="","△ No Test","△ No Pass line")),IF($O7=1,IF(TRIM($G7)="","△ No Owner","△ "&amp;$G7&amp;" is on the builders list"),IF($P7=1,IF(TRIM($A7)="","△ No ID",IF(COUNTIF($A$6:$A$105,$A7)&gt;1,"△ ID used twice",IF(TRIM($B7)="","△ No gate","△ "&amp;$B7&amp;" isn't on the gate list"))),IF($Q7=1,IF($H7="Met",IF(TRIM($I7)="","△ Met with no Evidence","△ Type the date in Met or waived on"),IF(TRIM($K7)="","△ Waived with no Reason","△ Type the date in Met or waived on")),IF($R7=1,"△ Changed after signing, with no Changes row",IF(TRIM($D7)="","△ Pick what it proves","△ "&amp;$D7&amp;" isn't an Id the charter lists"))))))&amp;IF(SUM($N7:$S7)&gt;1,", and "&amp;(SUM($N7:$S7)-1)&amp;" more",""))&amp;IF($T7=1,"  ◇ vague word in Criterion or Pass line","")&amp;IF($U7=1,"  ◇ waived by a builder",""))</f>
        <v/>
      </c>
      <c r="M7" s="9">
        <f>IF(COUNTA($A7:$K7)&gt;0,1,0)</f>
        <v/>
      </c>
      <c r="N7" s="9">
        <f>IF($M7=0,0,IF(OR(TRIM($C7)="",TRIM($E7)="",TRIM($F7)=""),1,0))</f>
        <v/>
      </c>
      <c r="O7" s="9">
        <f>IF($M7=0,0,IF(OR(TRIM($G7)="",SUMPRODUCT((Finished!$G$20:$G$27&lt;&gt;"")*ISNUMBER(SEARCH(Finished!$G$20:$G$27,$G7)))&gt;0),1,0))</f>
        <v/>
      </c>
      <c r="P7" s="9">
        <f>IF($M7=0,0,IF(OR(TRIM($A7)="",COUNTIF($A$6:$A$105,$A7)&gt;1,TRIM($B7)="",COUNTIF(Finished!$G$31:$G$38,$B7)=0),1,0))</f>
        <v/>
      </c>
      <c r="Q7" s="9">
        <f>IF($M7=0,0,IF($H7="Met",IF(OR(TRIM($I7)="",NOT(ISNUMBER($J7))),1,0),IF($H7="Waived",IF(OR(TRIM($K7)="",NOT(ISNUMBER($J7))),1,0),0)))</f>
        <v/>
      </c>
      <c r="R7" s="9">
        <f>IF(OR($M7=0,Finished!$L$5=0),0,IF(($C7&amp;"|"&amp;$E7&amp;"|"&amp;$F7)=($Y7&amp;"|"&amp;$Z7&amp;"|"&amp;$AA7),0,IF(COUNTIFS(Changes!$B$6:$B$105,$A7,Changes!$A$6:$A$105,Finished!$B$13)=0,1,0)))</f>
        <v/>
      </c>
      <c r="S7" s="9">
        <f>IF($M7=0,0,IF(TRIM($D7)="",1,IF(COUNTIF($X$108:$X$118,$D7)=0,1,0)))</f>
        <v/>
      </c>
      <c r="T7" s="9">
        <f>IF($M7=0,0,IF(SUMPRODUCT(($W$108:$W$119&lt;&gt;"")*ISNUMBER(SEARCH($W$108:$W$119,$F7&amp;" "&amp;$C7)))&gt;0,1,0))</f>
        <v/>
      </c>
      <c r="U7" s="9">
        <f>IF(AND($M7=1,$H7="Waived",SUMPRODUCT((Finished!$G$20:$G$27&lt;&gt;"")*ISNUMBER(SEARCH(Finished!$G$20:$G$27,$K7)))&gt;0),1,0)</f>
        <v/>
      </c>
      <c r="Y7" s="27" t="inlineStr">
        <is>
          <t>Every report that reads the old engine's tax export works from the new engine</t>
        </is>
      </c>
      <c r="Z7" s="27" t="inlineStr">
        <is>
          <t>Ask Finance which reports read the export, then run each one on the new engine</t>
        </is>
      </c>
      <c r="AA7" s="27" t="inlineStr">
        <is>
          <t>Every report Finance names runs</t>
        </is>
      </c>
    </row>
    <row r="8" ht="45" customHeight="1">
      <c r="A8" s="30" t="inlineStr">
        <is>
          <t>C-03</t>
        </is>
      </c>
      <c r="B8" s="30" t="inlineStr">
        <is>
          <t>Build complete</t>
        </is>
      </c>
      <c r="C8" s="31" t="inlineStr">
        <is>
          <t>For each of 40 sample accounts, the new engine's invoice matches the old engine's</t>
        </is>
      </c>
      <c r="D8" s="30" t="inlineStr">
        <is>
          <t>D1</t>
        </is>
      </c>
      <c r="E8" s="31" t="inlineStr">
        <is>
          <t>Run both engines on September's data for the 40 accounts</t>
        </is>
      </c>
      <c r="F8" s="31" t="inlineStr">
        <is>
          <t>40 of 40 match to the cent</t>
        </is>
      </c>
      <c r="G8" s="31" t="inlineStr">
        <is>
          <t>Rhys (Finance Operations Lead)</t>
        </is>
      </c>
      <c r="H8" s="30" t="inlineStr">
        <is>
          <t>Met</t>
        </is>
      </c>
      <c r="I8" s="31" t="inlineStr">
        <is>
          <t>Comparison run report, 14 Oct 2026</t>
        </is>
      </c>
      <c r="J8" s="32" t="n">
        <v>46309</v>
      </c>
      <c r="K8" s="31" t="n"/>
      <c r="L8" s="33">
        <f>IF($M8=0,"",IF(SUM($N8:$S8)=0,"○ Clear",IF($N8=1,IF(TRIM($C8)="","△ Write the criterion",IF(TRIM($E8)="","△ No Test","△ No Pass line")),IF($O8=1,IF(TRIM($G8)="","△ No Owner","△ "&amp;$G8&amp;" is on the builders list"),IF($P8=1,IF(TRIM($A8)="","△ No ID",IF(COUNTIF($A$6:$A$105,$A8)&gt;1,"△ ID used twice",IF(TRIM($B8)="","△ No gate","△ "&amp;$B8&amp;" isn't on the gate list"))),IF($Q8=1,IF($H8="Met",IF(TRIM($I8)="","△ Met with no Evidence","△ Type the date in Met or waived on"),IF(TRIM($K8)="","△ Waived with no Reason","△ Type the date in Met or waived on")),IF($R8=1,"△ Changed after signing, with no Changes row",IF(TRIM($D8)="","△ Pick what it proves","△ "&amp;$D8&amp;" isn't an Id the charter lists"))))))&amp;IF(SUM($N8:$S8)&gt;1,", and "&amp;(SUM($N8:$S8)-1)&amp;" more",""))&amp;IF($T8=1,"  ◇ vague word in Criterion or Pass line","")&amp;IF($U8=1,"  ◇ waived by a builder",""))</f>
        <v/>
      </c>
      <c r="M8" s="9">
        <f>IF(COUNTA($A8:$K8)&gt;0,1,0)</f>
        <v/>
      </c>
      <c r="N8" s="9">
        <f>IF($M8=0,0,IF(OR(TRIM($C8)="",TRIM($E8)="",TRIM($F8)=""),1,0))</f>
        <v/>
      </c>
      <c r="O8" s="9">
        <f>IF($M8=0,0,IF(OR(TRIM($G8)="",SUMPRODUCT((Finished!$G$20:$G$27&lt;&gt;"")*ISNUMBER(SEARCH(Finished!$G$20:$G$27,$G8)))&gt;0),1,0))</f>
        <v/>
      </c>
      <c r="P8" s="9">
        <f>IF($M8=0,0,IF(OR(TRIM($A8)="",COUNTIF($A$6:$A$105,$A8)&gt;1,TRIM($B8)="",COUNTIF(Finished!$G$31:$G$38,$B8)=0),1,0))</f>
        <v/>
      </c>
      <c r="Q8" s="9">
        <f>IF($M8=0,0,IF($H8="Met",IF(OR(TRIM($I8)="",NOT(ISNUMBER($J8))),1,0),IF($H8="Waived",IF(OR(TRIM($K8)="",NOT(ISNUMBER($J8))),1,0),0)))</f>
        <v/>
      </c>
      <c r="R8" s="9">
        <f>IF(OR($M8=0,Finished!$L$5=0),0,IF(($C8&amp;"|"&amp;$E8&amp;"|"&amp;$F8)=($Y8&amp;"|"&amp;$Z8&amp;"|"&amp;$AA8),0,IF(COUNTIFS(Changes!$B$6:$B$105,$A8,Changes!$A$6:$A$105,Finished!$B$13)=0,1,0)))</f>
        <v/>
      </c>
      <c r="S8" s="9">
        <f>IF($M8=0,0,IF(TRIM($D8)="",1,IF(COUNTIF($X$108:$X$118,$D8)=0,1,0)))</f>
        <v/>
      </c>
      <c r="T8" s="9">
        <f>IF($M8=0,0,IF(SUMPRODUCT(($W$108:$W$119&lt;&gt;"")*ISNUMBER(SEARCH($W$108:$W$119,$F8&amp;" "&amp;$C8)))&gt;0,1,0))</f>
        <v/>
      </c>
      <c r="U8" s="9">
        <f>IF(AND($M8=1,$H8="Waived",SUMPRODUCT((Finished!$G$20:$G$27&lt;&gt;"")*ISNUMBER(SEARCH(Finished!$G$20:$G$27,$K8)))&gt;0),1,0)</f>
        <v/>
      </c>
      <c r="Y8" s="27" t="inlineStr">
        <is>
          <t>For each of 40 sample accounts, the new engine's invoice matches the old engine's</t>
        </is>
      </c>
      <c r="Z8" s="27" t="inlineStr">
        <is>
          <t>Run both engines on September's data for the 40 accounts</t>
        </is>
      </c>
      <c r="AA8" s="27" t="inlineStr">
        <is>
          <t>40 of 40 match to the cent</t>
        </is>
      </c>
    </row>
    <row r="9" ht="45" customHeight="1">
      <c r="A9" s="30" t="inlineStr">
        <is>
          <t>C-04</t>
        </is>
      </c>
      <c r="B9" s="30" t="inlineStr">
        <is>
          <t>Build complete</t>
        </is>
      </c>
      <c r="C9" s="31" t="inlineStr">
        <is>
          <t>The new engine connects to the customer records Data Migration Wave 2 fills, with no invoice lost</t>
        </is>
      </c>
      <c r="D9" s="30" t="inlineStr">
        <is>
          <t>D3</t>
        </is>
      </c>
      <c r="E9" s="31" t="inlineStr">
        <is>
          <t>Connect to a full copy of the records and count the invoices in both engines</t>
        </is>
      </c>
      <c r="F9" s="31" t="inlineStr">
        <is>
          <t>Counts match, with 0 invoices missing</t>
        </is>
      </c>
      <c r="G9" s="31" t="inlineStr">
        <is>
          <t>Rhys (Finance Operations Lead)</t>
        </is>
      </c>
      <c r="H9" s="30" t="inlineStr">
        <is>
          <t>Open</t>
        </is>
      </c>
      <c r="I9" s="31" t="n"/>
      <c r="J9" s="32" t="n"/>
      <c r="K9" s="31" t="n"/>
      <c r="L9" s="33">
        <f>IF($M9=0,"",IF(SUM($N9:$S9)=0,"○ Clear",IF($N9=1,IF(TRIM($C9)="","△ Write the criterion",IF(TRIM($E9)="","△ No Test","△ No Pass line")),IF($O9=1,IF(TRIM($G9)="","△ No Owner","△ "&amp;$G9&amp;" is on the builders list"),IF($P9=1,IF(TRIM($A9)="","△ No ID",IF(COUNTIF($A$6:$A$105,$A9)&gt;1,"△ ID used twice",IF(TRIM($B9)="","△ No gate","△ "&amp;$B9&amp;" isn't on the gate list"))),IF($Q9=1,IF($H9="Met",IF(TRIM($I9)="","△ Met with no Evidence","△ Type the date in Met or waived on"),IF(TRIM($K9)="","△ Waived with no Reason","△ Type the date in Met or waived on")),IF($R9=1,"△ Changed after signing, with no Changes row",IF(TRIM($D9)="","△ Pick what it proves","△ "&amp;$D9&amp;" isn't an Id the charter lists"))))))&amp;IF(SUM($N9:$S9)&gt;1,", and "&amp;(SUM($N9:$S9)-1)&amp;" more",""))&amp;IF($T9=1,"  ◇ vague word in Criterion or Pass line","")&amp;IF($U9=1,"  ◇ waived by a builder",""))</f>
        <v/>
      </c>
      <c r="M9" s="9">
        <f>IF(COUNTA($A9:$K9)&gt;0,1,0)</f>
        <v/>
      </c>
      <c r="N9" s="9">
        <f>IF($M9=0,0,IF(OR(TRIM($C9)="",TRIM($E9)="",TRIM($F9)=""),1,0))</f>
        <v/>
      </c>
      <c r="O9" s="9">
        <f>IF($M9=0,0,IF(OR(TRIM($G9)="",SUMPRODUCT((Finished!$G$20:$G$27&lt;&gt;"")*ISNUMBER(SEARCH(Finished!$G$20:$G$27,$G9)))&gt;0),1,0))</f>
        <v/>
      </c>
      <c r="P9" s="9">
        <f>IF($M9=0,0,IF(OR(TRIM($A9)="",COUNTIF($A$6:$A$105,$A9)&gt;1,TRIM($B9)="",COUNTIF(Finished!$G$31:$G$38,$B9)=0),1,0))</f>
        <v/>
      </c>
      <c r="Q9" s="9">
        <f>IF($M9=0,0,IF($H9="Met",IF(OR(TRIM($I9)="",NOT(ISNUMBER($J9))),1,0),IF($H9="Waived",IF(OR(TRIM($K9)="",NOT(ISNUMBER($J9))),1,0),0)))</f>
        <v/>
      </c>
      <c r="R9" s="9">
        <f>IF(OR($M9=0,Finished!$L$5=0),0,IF(($C9&amp;"|"&amp;$E9&amp;"|"&amp;$F9)=($Y9&amp;"|"&amp;$Z9&amp;"|"&amp;$AA9),0,IF(COUNTIFS(Changes!$B$6:$B$105,$A9,Changes!$A$6:$A$105,Finished!$B$13)=0,1,0)))</f>
        <v/>
      </c>
      <c r="S9" s="9">
        <f>IF($M9=0,0,IF(TRIM($D9)="",1,IF(COUNTIF($X$108:$X$118,$D9)=0,1,0)))</f>
        <v/>
      </c>
      <c r="T9" s="9">
        <f>IF($M9=0,0,IF(SUMPRODUCT(($W$108:$W$119&lt;&gt;"")*ISNUMBER(SEARCH($W$108:$W$119,$F9&amp;" "&amp;$C9)))&gt;0,1,0))</f>
        <v/>
      </c>
      <c r="U9" s="9">
        <f>IF(AND($M9=1,$H9="Waived",SUMPRODUCT((Finished!$G$20:$G$27&lt;&gt;"")*ISNUMBER(SEARCH(Finished!$G$20:$G$27,$K9)))&gt;0),1,0)</f>
        <v/>
      </c>
      <c r="Y9" s="27" t="inlineStr">
        <is>
          <t>The new engine connects to the customer records Data Migration Wave 2 fills, with no invoice lost</t>
        </is>
      </c>
      <c r="Z9" s="27" t="inlineStr">
        <is>
          <t>Connect to a full copy of the records and count the invoices in both engines</t>
        </is>
      </c>
      <c r="AA9" s="27" t="inlineStr">
        <is>
          <t>Counts match, with 0 invoices missing</t>
        </is>
      </c>
    </row>
    <row r="10" ht="32" customHeight="1">
      <c r="A10" s="30" t="inlineStr">
        <is>
          <t>C-05</t>
        </is>
      </c>
      <c r="B10" s="30" t="inlineStr">
        <is>
          <t>Build complete</t>
        </is>
      </c>
      <c r="C10" s="31" t="inlineStr">
        <is>
          <t>The month-end invoice run is fast enough</t>
        </is>
      </c>
      <c r="D10" s="30" t="inlineStr">
        <is>
          <t>D1</t>
        </is>
      </c>
      <c r="E10" s="31" t="n"/>
      <c r="F10" s="31" t="inlineStr">
        <is>
          <t>Fast enough for month end</t>
        </is>
      </c>
      <c r="G10" s="31" t="inlineStr">
        <is>
          <t>Rhys (Finance Operations Lead)</t>
        </is>
      </c>
      <c r="H10" s="30" t="inlineStr">
        <is>
          <t>Open</t>
        </is>
      </c>
      <c r="I10" s="31" t="n"/>
      <c r="J10" s="32" t="n"/>
      <c r="K10" s="31" t="n"/>
      <c r="L10" s="33">
        <f>IF($M10=0,"",IF(SUM($N10:$S10)=0,"○ Clear",IF($N10=1,IF(TRIM($C10)="","△ Write the criterion",IF(TRIM($E10)="","△ No Test","△ No Pass line")),IF($O10=1,IF(TRIM($G10)="","△ No Owner","△ "&amp;$G10&amp;" is on the builders list"),IF($P10=1,IF(TRIM($A10)="","△ No ID",IF(COUNTIF($A$6:$A$105,$A10)&gt;1,"△ ID used twice",IF(TRIM($B10)="","△ No gate","△ "&amp;$B10&amp;" isn't on the gate list"))),IF($Q10=1,IF($H10="Met",IF(TRIM($I10)="","△ Met with no Evidence","△ Type the date in Met or waived on"),IF(TRIM($K10)="","△ Waived with no Reason","△ Type the date in Met or waived on")),IF($R10=1,"△ Changed after signing, with no Changes row",IF(TRIM($D10)="","△ Pick what it proves","△ "&amp;$D10&amp;" isn't an Id the charter lists"))))))&amp;IF(SUM($N10:$S10)&gt;1,", and "&amp;(SUM($N10:$S10)-1)&amp;" more",""))&amp;IF($T10=1,"  ◇ vague word in Criterion or Pass line","")&amp;IF($U10=1,"  ◇ waived by a builder",""))</f>
        <v/>
      </c>
      <c r="M10" s="9">
        <f>IF(COUNTA($A10:$K10)&gt;0,1,0)</f>
        <v/>
      </c>
      <c r="N10" s="9">
        <f>IF($M10=0,0,IF(OR(TRIM($C10)="",TRIM($E10)="",TRIM($F10)=""),1,0))</f>
        <v/>
      </c>
      <c r="O10" s="9">
        <f>IF($M10=0,0,IF(OR(TRIM($G10)="",SUMPRODUCT((Finished!$G$20:$G$27&lt;&gt;"")*ISNUMBER(SEARCH(Finished!$G$20:$G$27,$G10)))&gt;0),1,0))</f>
        <v/>
      </c>
      <c r="P10" s="9">
        <f>IF($M10=0,0,IF(OR(TRIM($A10)="",COUNTIF($A$6:$A$105,$A10)&gt;1,TRIM($B10)="",COUNTIF(Finished!$G$31:$G$38,$B10)=0),1,0))</f>
        <v/>
      </c>
      <c r="Q10" s="9">
        <f>IF($M10=0,0,IF($H10="Met",IF(OR(TRIM($I10)="",NOT(ISNUMBER($J10))),1,0),IF($H10="Waived",IF(OR(TRIM($K10)="",NOT(ISNUMBER($J10))),1,0),0)))</f>
        <v/>
      </c>
      <c r="R10" s="9">
        <f>IF(OR($M10=0,Finished!$L$5=0),0,IF(($C10&amp;"|"&amp;$E10&amp;"|"&amp;$F10)=($Y10&amp;"|"&amp;$Z10&amp;"|"&amp;$AA10),0,IF(COUNTIFS(Changes!$B$6:$B$105,$A10,Changes!$A$6:$A$105,Finished!$B$13)=0,1,0)))</f>
        <v/>
      </c>
      <c r="S10" s="9">
        <f>IF($M10=0,0,IF(TRIM($D10)="",1,IF(COUNTIF($X$108:$X$118,$D10)=0,1,0)))</f>
        <v/>
      </c>
      <c r="T10" s="9">
        <f>IF($M10=0,0,IF(SUMPRODUCT(($W$108:$W$119&lt;&gt;"")*ISNUMBER(SEARCH($W$108:$W$119,$F10&amp;" "&amp;$C10)))&gt;0,1,0))</f>
        <v/>
      </c>
      <c r="U10" s="9">
        <f>IF(AND($M10=1,$H10="Waived",SUMPRODUCT((Finished!$G$20:$G$27&lt;&gt;"")*ISNUMBER(SEARCH(Finished!$G$20:$G$27,$K10)))&gt;0),1,0)</f>
        <v/>
      </c>
      <c r="Y10" s="27" t="inlineStr">
        <is>
          <t>The month-end invoice run is fast enough</t>
        </is>
      </c>
      <c r="Z10" s="27" t="n"/>
      <c r="AA10" s="27" t="inlineStr">
        <is>
          <t>Fast enough for month end</t>
        </is>
      </c>
    </row>
    <row r="11" ht="45" customHeight="1">
      <c r="A11" s="30" t="inlineStr">
        <is>
          <t>C-06</t>
        </is>
      </c>
      <c r="B11" s="30" t="inlineStr">
        <is>
          <t>Build complete</t>
        </is>
      </c>
      <c r="C11" s="31" t="inlineStr">
        <is>
          <t>Open defects at the gate are within the limit</t>
        </is>
      </c>
      <c r="D11" s="30" t="inlineStr">
        <is>
          <t>D1</t>
        </is>
      </c>
      <c r="E11" s="31" t="inlineStr">
        <is>
          <t>Count the open defects by severity</t>
        </is>
      </c>
      <c r="F11" s="31" t="inlineStr">
        <is>
          <t>0 severity 1, 3 or fewer severity 2, 5 or fewer severity 3</t>
        </is>
      </c>
      <c r="G11" s="31" t="inlineStr">
        <is>
          <t>Noor (Support Lead)</t>
        </is>
      </c>
      <c r="H11" s="30" t="inlineStr">
        <is>
          <t>Open</t>
        </is>
      </c>
      <c r="I11" s="31" t="n"/>
      <c r="J11" s="32" t="n"/>
      <c r="K11" s="31" t="n"/>
      <c r="L11" s="33">
        <f>IF($M11=0,"",IF(SUM($N11:$S11)=0,"○ Clear",IF($N11=1,IF(TRIM($C11)="","△ Write the criterion",IF(TRIM($E11)="","△ No Test","△ No Pass line")),IF($O11=1,IF(TRIM($G11)="","△ No Owner","△ "&amp;$G11&amp;" is on the builders list"),IF($P11=1,IF(TRIM($A11)="","△ No ID",IF(COUNTIF($A$6:$A$105,$A11)&gt;1,"△ ID used twice",IF(TRIM($B11)="","△ No gate","△ "&amp;$B11&amp;" isn't on the gate list"))),IF($Q11=1,IF($H11="Met",IF(TRIM($I11)="","△ Met with no Evidence","△ Type the date in Met or waived on"),IF(TRIM($K11)="","△ Waived with no Reason","△ Type the date in Met or waived on")),IF($R11=1,"△ Changed after signing, with no Changes row",IF(TRIM($D11)="","△ Pick what it proves","△ "&amp;$D11&amp;" isn't an Id the charter lists"))))))&amp;IF(SUM($N11:$S11)&gt;1,", and "&amp;(SUM($N11:$S11)-1)&amp;" more",""))&amp;IF($T11=1,"  ◇ vague word in Criterion or Pass line","")&amp;IF($U11=1,"  ◇ waived by a builder",""))</f>
        <v/>
      </c>
      <c r="M11" s="9">
        <f>IF(COUNTA($A11:$K11)&gt;0,1,0)</f>
        <v/>
      </c>
      <c r="N11" s="9">
        <f>IF($M11=0,0,IF(OR(TRIM($C11)="",TRIM($E11)="",TRIM($F11)=""),1,0))</f>
        <v/>
      </c>
      <c r="O11" s="9">
        <f>IF($M11=0,0,IF(OR(TRIM($G11)="",SUMPRODUCT((Finished!$G$20:$G$27&lt;&gt;"")*ISNUMBER(SEARCH(Finished!$G$20:$G$27,$G11)))&gt;0),1,0))</f>
        <v/>
      </c>
      <c r="P11" s="9">
        <f>IF($M11=0,0,IF(OR(TRIM($A11)="",COUNTIF($A$6:$A$105,$A11)&gt;1,TRIM($B11)="",COUNTIF(Finished!$G$31:$G$38,$B11)=0),1,0))</f>
        <v/>
      </c>
      <c r="Q11" s="9">
        <f>IF($M11=0,0,IF($H11="Met",IF(OR(TRIM($I11)="",NOT(ISNUMBER($J11))),1,0),IF($H11="Waived",IF(OR(TRIM($K11)="",NOT(ISNUMBER($J11))),1,0),0)))</f>
        <v/>
      </c>
      <c r="R11" s="9">
        <f>IF(OR($M11=0,Finished!$L$5=0),0,IF(($C11&amp;"|"&amp;$E11&amp;"|"&amp;$F11)=($Y11&amp;"|"&amp;$Z11&amp;"|"&amp;$AA11),0,IF(COUNTIFS(Changes!$B$6:$B$105,$A11,Changes!$A$6:$A$105,Finished!$B$13)=0,1,0)))</f>
        <v/>
      </c>
      <c r="S11" s="9">
        <f>IF($M11=0,0,IF(TRIM($D11)="",1,IF(COUNTIF($X$108:$X$118,$D11)=0,1,0)))</f>
        <v/>
      </c>
      <c r="T11" s="9">
        <f>IF($M11=0,0,IF(SUMPRODUCT(($W$108:$W$119&lt;&gt;"")*ISNUMBER(SEARCH($W$108:$W$119,$F11&amp;" "&amp;$C11)))&gt;0,1,0))</f>
        <v/>
      </c>
      <c r="U11" s="9">
        <f>IF(AND($M11=1,$H11="Waived",SUMPRODUCT((Finished!$G$20:$G$27&lt;&gt;"")*ISNUMBER(SEARCH(Finished!$G$20:$G$27,$K11)))&gt;0),1,0)</f>
        <v/>
      </c>
      <c r="Y11" s="27" t="inlineStr">
        <is>
          <t>Open defects at the gate are within the limit</t>
        </is>
      </c>
      <c r="Z11" s="27" t="inlineStr">
        <is>
          <t>Count the open defects by severity</t>
        </is>
      </c>
      <c r="AA11" s="27" t="inlineStr">
        <is>
          <t>0 severity 1, 0 severity 2, 5 or fewer severity 3</t>
        </is>
      </c>
    </row>
    <row r="12" ht="32" customHeight="1">
      <c r="A12" s="30" t="inlineStr">
        <is>
          <t>C-07</t>
        </is>
      </c>
      <c r="B12" s="30" t="inlineStr">
        <is>
          <t>Build complete</t>
        </is>
      </c>
      <c r="C12" s="31" t="inlineStr">
        <is>
          <t>All 12 invoice cases Finance listed pass on the new engine</t>
        </is>
      </c>
      <c r="D12" s="30" t="inlineStr">
        <is>
          <t>D1</t>
        </is>
      </c>
      <c r="E12" s="31" t="inlineStr">
        <is>
          <t>Run the 12 cases on the new engine</t>
        </is>
      </c>
      <c r="F12" s="31" t="inlineStr">
        <is>
          <t>12 of 12 pass</t>
        </is>
      </c>
      <c r="G12" s="31" t="inlineStr">
        <is>
          <t>Anders (Engineering Manager)</t>
        </is>
      </c>
      <c r="H12" s="30" t="inlineStr">
        <is>
          <t>Met</t>
        </is>
      </c>
      <c r="I12" s="31" t="inlineStr">
        <is>
          <t>Case run results, 15 Oct 2026</t>
        </is>
      </c>
      <c r="J12" s="32" t="n">
        <v>46310</v>
      </c>
      <c r="K12" s="31" t="n"/>
      <c r="L12" s="33">
        <f>IF($M12=0,"",IF(SUM($N12:$S12)=0,"○ Clear",IF($N12=1,IF(TRIM($C12)="","△ Write the criterion",IF(TRIM($E12)="","△ No Test","△ No Pass line")),IF($O12=1,IF(TRIM($G12)="","△ No Owner","△ "&amp;$G12&amp;" is on the builders list"),IF($P12=1,IF(TRIM($A12)="","△ No ID",IF(COUNTIF($A$6:$A$105,$A12)&gt;1,"△ ID used twice",IF(TRIM($B12)="","△ No gate","△ "&amp;$B12&amp;" isn't on the gate list"))),IF($Q12=1,IF($H12="Met",IF(TRIM($I12)="","△ Met with no Evidence","△ Type the date in Met or waived on"),IF(TRIM($K12)="","△ Waived with no Reason","△ Type the date in Met or waived on")),IF($R12=1,"△ Changed after signing, with no Changes row",IF(TRIM($D12)="","△ Pick what it proves","△ "&amp;$D12&amp;" isn't an Id the charter lists"))))))&amp;IF(SUM($N12:$S12)&gt;1,", and "&amp;(SUM($N12:$S12)-1)&amp;" more",""))&amp;IF($T12=1,"  ◇ vague word in Criterion or Pass line","")&amp;IF($U12=1,"  ◇ waived by a builder",""))</f>
        <v/>
      </c>
      <c r="M12" s="9">
        <f>IF(COUNTA($A12:$K12)&gt;0,1,0)</f>
        <v/>
      </c>
      <c r="N12" s="9">
        <f>IF($M12=0,0,IF(OR(TRIM($C12)="",TRIM($E12)="",TRIM($F12)=""),1,0))</f>
        <v/>
      </c>
      <c r="O12" s="9">
        <f>IF($M12=0,0,IF(OR(TRIM($G12)="",SUMPRODUCT((Finished!$G$20:$G$27&lt;&gt;"")*ISNUMBER(SEARCH(Finished!$G$20:$G$27,$G12)))&gt;0),1,0))</f>
        <v/>
      </c>
      <c r="P12" s="9">
        <f>IF($M12=0,0,IF(OR(TRIM($A12)="",COUNTIF($A$6:$A$105,$A12)&gt;1,TRIM($B12)="",COUNTIF(Finished!$G$31:$G$38,$B12)=0),1,0))</f>
        <v/>
      </c>
      <c r="Q12" s="9">
        <f>IF($M12=0,0,IF($H12="Met",IF(OR(TRIM($I12)="",NOT(ISNUMBER($J12))),1,0),IF($H12="Waived",IF(OR(TRIM($K12)="",NOT(ISNUMBER($J12))),1,0),0)))</f>
        <v/>
      </c>
      <c r="R12" s="9">
        <f>IF(OR($M12=0,Finished!$L$5=0),0,IF(($C12&amp;"|"&amp;$E12&amp;"|"&amp;$F12)=($Y12&amp;"|"&amp;$Z12&amp;"|"&amp;$AA12),0,IF(COUNTIFS(Changes!$B$6:$B$105,$A12,Changes!$A$6:$A$105,Finished!$B$13)=0,1,0)))</f>
        <v/>
      </c>
      <c r="S12" s="9">
        <f>IF($M12=0,0,IF(TRIM($D12)="",1,IF(COUNTIF($X$108:$X$118,$D12)=0,1,0)))</f>
        <v/>
      </c>
      <c r="T12" s="9">
        <f>IF($M12=0,0,IF(SUMPRODUCT(($W$108:$W$119&lt;&gt;"")*ISNUMBER(SEARCH($W$108:$W$119,$F12&amp;" "&amp;$C12)))&gt;0,1,0))</f>
        <v/>
      </c>
      <c r="U12" s="9">
        <f>IF(AND($M12=1,$H12="Waived",SUMPRODUCT((Finished!$G$20:$G$27&lt;&gt;"")*ISNUMBER(SEARCH(Finished!$G$20:$G$27,$K12)))&gt;0),1,0)</f>
        <v/>
      </c>
      <c r="Y12" s="27" t="inlineStr">
        <is>
          <t>All 12 invoice cases Finance listed pass on the new engine</t>
        </is>
      </c>
      <c r="Z12" s="27" t="inlineStr">
        <is>
          <t>Run the 12 cases on the new engine</t>
        </is>
      </c>
      <c r="AA12" s="27" t="inlineStr">
        <is>
          <t>12 of 12 pass</t>
        </is>
      </c>
    </row>
    <row r="13" ht="32" customHeight="1">
      <c r="A13" s="30" t="inlineStr">
        <is>
          <t>C-12</t>
        </is>
      </c>
      <c r="B13" s="30" t="inlineStr">
        <is>
          <t>Go/no-go</t>
        </is>
      </c>
      <c r="C13" s="31" t="inlineStr">
        <is>
          <t>Credit notes and refunds from the new engine match Finance's figures</t>
        </is>
      </c>
      <c r="D13" s="30" t="inlineStr">
        <is>
          <t>D2</t>
        </is>
      </c>
      <c r="E13" s="31" t="inlineStr">
        <is>
          <t>Run 10 sample credit notes and refunds on both engines</t>
        </is>
      </c>
      <c r="F13" s="31" t="inlineStr">
        <is>
          <t>10 of 10 match to the cent</t>
        </is>
      </c>
      <c r="G13" s="31" t="inlineStr">
        <is>
          <t>Rhys (Finance Operations Lead)</t>
        </is>
      </c>
      <c r="H13" s="30" t="inlineStr">
        <is>
          <t>Open</t>
        </is>
      </c>
      <c r="I13" s="31" t="n"/>
      <c r="J13" s="32" t="n"/>
      <c r="K13" s="31" t="n"/>
      <c r="L13" s="33">
        <f>IF($M13=0,"",IF(SUM($N13:$S13)=0,"○ Clear",IF($N13=1,IF(TRIM($C13)="","△ Write the criterion",IF(TRIM($E13)="","△ No Test","△ No Pass line")),IF($O13=1,IF(TRIM($G13)="","△ No Owner","△ "&amp;$G13&amp;" is on the builders list"),IF($P13=1,IF(TRIM($A13)="","△ No ID",IF(COUNTIF($A$6:$A$105,$A13)&gt;1,"△ ID used twice",IF(TRIM($B13)="","△ No gate","△ "&amp;$B13&amp;" isn't on the gate list"))),IF($Q13=1,IF($H13="Met",IF(TRIM($I13)="","△ Met with no Evidence","△ Type the date in Met or waived on"),IF(TRIM($K13)="","△ Waived with no Reason","△ Type the date in Met or waived on")),IF($R13=1,"△ Changed after signing, with no Changes row",IF(TRIM($D13)="","△ Pick what it proves","△ "&amp;$D13&amp;" isn't an Id the charter lists"))))))&amp;IF(SUM($N13:$S13)&gt;1,", and "&amp;(SUM($N13:$S13)-1)&amp;" more",""))&amp;IF($T13=1,"  ◇ vague word in Criterion or Pass line","")&amp;IF($U13=1,"  ◇ waived by a builder",""))</f>
        <v/>
      </c>
      <c r="M13" s="9">
        <f>IF(COUNTA($A13:$K13)&gt;0,1,0)</f>
        <v/>
      </c>
      <c r="N13" s="9">
        <f>IF($M13=0,0,IF(OR(TRIM($C13)="",TRIM($E13)="",TRIM($F13)=""),1,0))</f>
        <v/>
      </c>
      <c r="O13" s="9">
        <f>IF($M13=0,0,IF(OR(TRIM($G13)="",SUMPRODUCT((Finished!$G$20:$G$27&lt;&gt;"")*ISNUMBER(SEARCH(Finished!$G$20:$G$27,$G13)))&gt;0),1,0))</f>
        <v/>
      </c>
      <c r="P13" s="9">
        <f>IF($M13=0,0,IF(OR(TRIM($A13)="",COUNTIF($A$6:$A$105,$A13)&gt;1,TRIM($B13)="",COUNTIF(Finished!$G$31:$G$38,$B13)=0),1,0))</f>
        <v/>
      </c>
      <c r="Q13" s="9">
        <f>IF($M13=0,0,IF($H13="Met",IF(OR(TRIM($I13)="",NOT(ISNUMBER($J13))),1,0),IF($H13="Waived",IF(OR(TRIM($K13)="",NOT(ISNUMBER($J13))),1,0),0)))</f>
        <v/>
      </c>
      <c r="R13" s="9">
        <f>IF(OR($M13=0,Finished!$L$5=0),0,IF(($C13&amp;"|"&amp;$E13&amp;"|"&amp;$F13)=($Y13&amp;"|"&amp;$Z13&amp;"|"&amp;$AA13),0,IF(COUNTIFS(Changes!$B$6:$B$105,$A13,Changes!$A$6:$A$105,Finished!$B$13)=0,1,0)))</f>
        <v/>
      </c>
      <c r="S13" s="9">
        <f>IF($M13=0,0,IF(TRIM($D13)="",1,IF(COUNTIF($X$108:$X$118,$D13)=0,1,0)))</f>
        <v/>
      </c>
      <c r="T13" s="9">
        <f>IF($M13=0,0,IF(SUMPRODUCT(($W$108:$W$119&lt;&gt;"")*ISNUMBER(SEARCH($W$108:$W$119,$F13&amp;" "&amp;$C13)))&gt;0,1,0))</f>
        <v/>
      </c>
      <c r="U13" s="9">
        <f>IF(AND($M13=1,$H13="Waived",SUMPRODUCT((Finished!$G$20:$G$27&lt;&gt;"")*ISNUMBER(SEARCH(Finished!$G$20:$G$27,$K13)))&gt;0),1,0)</f>
        <v/>
      </c>
      <c r="Y13" s="27" t="inlineStr">
        <is>
          <t>Credit notes and refunds from the new engine match Finance's figures</t>
        </is>
      </c>
      <c r="Z13" s="27" t="inlineStr">
        <is>
          <t>Run 10 sample credit notes and refunds on both engines</t>
        </is>
      </c>
      <c r="AA13" s="27" t="inlineStr">
        <is>
          <t>10 of 10 match to the cent</t>
        </is>
      </c>
    </row>
    <row r="14" ht="32" customHeight="1">
      <c r="A14" s="30" t="inlineStr">
        <is>
          <t>C-08</t>
        </is>
      </c>
      <c r="B14" s="30" t="inlineStr">
        <is>
          <t>Go/no-go</t>
        </is>
      </c>
      <c r="C14" s="31" t="inlineStr">
        <is>
          <t>Billing can be rolled back to the old engine after cutover</t>
        </is>
      </c>
      <c r="D14" s="30" t="inlineStr">
        <is>
          <t>D4</t>
        </is>
      </c>
      <c r="E14" s="31" t="inlineStr">
        <is>
          <t>Time a rollback on the staging copy</t>
        </is>
      </c>
      <c r="F14" s="31" t="inlineStr">
        <is>
          <t>Rollback finishes in 4 hours or less</t>
        </is>
      </c>
      <c r="G14" s="31" t="inlineStr">
        <is>
          <t>Priya (CTO)</t>
        </is>
      </c>
      <c r="H14" s="30" t="inlineStr">
        <is>
          <t>Open</t>
        </is>
      </c>
      <c r="I14" s="31" t="n"/>
      <c r="J14" s="32" t="n"/>
      <c r="K14" s="31" t="n"/>
      <c r="L14" s="33">
        <f>IF($M14=0,"",IF(SUM($N14:$S14)=0,"○ Clear",IF($N14=1,IF(TRIM($C14)="","△ Write the criterion",IF(TRIM($E14)="","△ No Test","△ No Pass line")),IF($O14=1,IF(TRIM($G14)="","△ No Owner","△ "&amp;$G14&amp;" is on the builders list"),IF($P14=1,IF(TRIM($A14)="","△ No ID",IF(COUNTIF($A$6:$A$105,$A14)&gt;1,"△ ID used twice",IF(TRIM($B14)="","△ No gate","△ "&amp;$B14&amp;" isn't on the gate list"))),IF($Q14=1,IF($H14="Met",IF(TRIM($I14)="","△ Met with no Evidence","△ Type the date in Met or waived on"),IF(TRIM($K14)="","△ Waived with no Reason","△ Type the date in Met or waived on")),IF($R14=1,"△ Changed after signing, with no Changes row",IF(TRIM($D14)="","△ Pick what it proves","△ "&amp;$D14&amp;" isn't an Id the charter lists"))))))&amp;IF(SUM($N14:$S14)&gt;1,", and "&amp;(SUM($N14:$S14)-1)&amp;" more",""))&amp;IF($T14=1,"  ◇ vague word in Criterion or Pass line","")&amp;IF($U14=1,"  ◇ waived by a builder",""))</f>
        <v/>
      </c>
      <c r="M14" s="9">
        <f>IF(COUNTA($A14:$K14)&gt;0,1,0)</f>
        <v/>
      </c>
      <c r="N14" s="9">
        <f>IF($M14=0,0,IF(OR(TRIM($C14)="",TRIM($E14)="",TRIM($F14)=""),1,0))</f>
        <v/>
      </c>
      <c r="O14" s="9">
        <f>IF($M14=0,0,IF(OR(TRIM($G14)="",SUMPRODUCT((Finished!$G$20:$G$27&lt;&gt;"")*ISNUMBER(SEARCH(Finished!$G$20:$G$27,$G14)))&gt;0),1,0))</f>
        <v/>
      </c>
      <c r="P14" s="9">
        <f>IF($M14=0,0,IF(OR(TRIM($A14)="",COUNTIF($A$6:$A$105,$A14)&gt;1,TRIM($B14)="",COUNTIF(Finished!$G$31:$G$38,$B14)=0),1,0))</f>
        <v/>
      </c>
      <c r="Q14" s="9">
        <f>IF($M14=0,0,IF($H14="Met",IF(OR(TRIM($I14)="",NOT(ISNUMBER($J14))),1,0),IF($H14="Waived",IF(OR(TRIM($K14)="",NOT(ISNUMBER($J14))),1,0),0)))</f>
        <v/>
      </c>
      <c r="R14" s="9">
        <f>IF(OR($M14=0,Finished!$L$5=0),0,IF(($C14&amp;"|"&amp;$E14&amp;"|"&amp;$F14)=($Y14&amp;"|"&amp;$Z14&amp;"|"&amp;$AA14),0,IF(COUNTIFS(Changes!$B$6:$B$105,$A14,Changes!$A$6:$A$105,Finished!$B$13)=0,1,0)))</f>
        <v/>
      </c>
      <c r="S14" s="9">
        <f>IF($M14=0,0,IF(TRIM($D14)="",1,IF(COUNTIF($X$108:$X$118,$D14)=0,1,0)))</f>
        <v/>
      </c>
      <c r="T14" s="9">
        <f>IF($M14=0,0,IF(SUMPRODUCT(($W$108:$W$119&lt;&gt;"")*ISNUMBER(SEARCH($W$108:$W$119,$F14&amp;" "&amp;$C14)))&gt;0,1,0))</f>
        <v/>
      </c>
      <c r="U14" s="9">
        <f>IF(AND($M14=1,$H14="Waived",SUMPRODUCT((Finished!$G$20:$G$27&lt;&gt;"")*ISNUMBER(SEARCH(Finished!$G$20:$G$27,$K14)))&gt;0),1,0)</f>
        <v/>
      </c>
      <c r="Y14" s="27" t="inlineStr">
        <is>
          <t>Billing can be rolled back to the old engine after cutover</t>
        </is>
      </c>
      <c r="Z14" s="27" t="inlineStr">
        <is>
          <t>Time a rollback on the staging copy</t>
        </is>
      </c>
      <c r="AA14" s="27" t="inlineStr">
        <is>
          <t>Rollback finishes in 4 hours or less</t>
        </is>
      </c>
    </row>
    <row r="15" ht="45" customHeight="1">
      <c r="A15" s="30" t="inlineStr">
        <is>
          <t>C-09</t>
        </is>
      </c>
      <c r="B15" s="30" t="inlineStr">
        <is>
          <t>Handover accepted</t>
        </is>
      </c>
      <c r="C15" s="31" t="inlineStr">
        <is>
          <t>Every invoice in the first live run matches the finance ledger</t>
        </is>
      </c>
      <c r="D15" s="30" t="inlineStr">
        <is>
          <t>D1</t>
        </is>
      </c>
      <c r="E15" s="31" t="inlineStr">
        <is>
          <t>Compare the run's totals with the ledger after the first live run</t>
        </is>
      </c>
      <c r="F15" s="31" t="inlineStr">
        <is>
          <t>Totals match to the cent, with 0 unexplained differences</t>
        </is>
      </c>
      <c r="G15" s="31" t="inlineStr">
        <is>
          <t>Rhys (Finance Operations Lead)</t>
        </is>
      </c>
      <c r="H15" s="30" t="inlineStr">
        <is>
          <t>Open</t>
        </is>
      </c>
      <c r="I15" s="31" t="n"/>
      <c r="J15" s="32" t="n"/>
      <c r="K15" s="31" t="n"/>
      <c r="L15" s="33">
        <f>IF($M15=0,"",IF(SUM($N15:$S15)=0,"○ Clear",IF($N15=1,IF(TRIM($C15)="","△ Write the criterion",IF(TRIM($E15)="","△ No Test","△ No Pass line")),IF($O15=1,IF(TRIM($G15)="","△ No Owner","△ "&amp;$G15&amp;" is on the builders list"),IF($P15=1,IF(TRIM($A15)="","△ No ID",IF(COUNTIF($A$6:$A$105,$A15)&gt;1,"△ ID used twice",IF(TRIM($B15)="","△ No gate","△ "&amp;$B15&amp;" isn't on the gate list"))),IF($Q15=1,IF($H15="Met",IF(TRIM($I15)="","△ Met with no Evidence","△ Type the date in Met or waived on"),IF(TRIM($K15)="","△ Waived with no Reason","△ Type the date in Met or waived on")),IF($R15=1,"△ Changed after signing, with no Changes row",IF(TRIM($D15)="","△ Pick what it proves","△ "&amp;$D15&amp;" isn't an Id the charter lists"))))))&amp;IF(SUM($N15:$S15)&gt;1,", and "&amp;(SUM($N15:$S15)-1)&amp;" more",""))&amp;IF($T15=1,"  ◇ vague word in Criterion or Pass line","")&amp;IF($U15=1,"  ◇ waived by a builder",""))</f>
        <v/>
      </c>
      <c r="M15" s="9">
        <f>IF(COUNTA($A15:$K15)&gt;0,1,0)</f>
        <v/>
      </c>
      <c r="N15" s="9">
        <f>IF($M15=0,0,IF(OR(TRIM($C15)="",TRIM($E15)="",TRIM($F15)=""),1,0))</f>
        <v/>
      </c>
      <c r="O15" s="9">
        <f>IF($M15=0,0,IF(OR(TRIM($G15)="",SUMPRODUCT((Finished!$G$20:$G$27&lt;&gt;"")*ISNUMBER(SEARCH(Finished!$G$20:$G$27,$G15)))&gt;0),1,0))</f>
        <v/>
      </c>
      <c r="P15" s="9">
        <f>IF($M15=0,0,IF(OR(TRIM($A15)="",COUNTIF($A$6:$A$105,$A15)&gt;1,TRIM($B15)="",COUNTIF(Finished!$G$31:$G$38,$B15)=0),1,0))</f>
        <v/>
      </c>
      <c r="Q15" s="9">
        <f>IF($M15=0,0,IF($H15="Met",IF(OR(TRIM($I15)="",NOT(ISNUMBER($J15))),1,0),IF($H15="Waived",IF(OR(TRIM($K15)="",NOT(ISNUMBER($J15))),1,0),0)))</f>
        <v/>
      </c>
      <c r="R15" s="9">
        <f>IF(OR($M15=0,Finished!$L$5=0),0,IF(($C15&amp;"|"&amp;$E15&amp;"|"&amp;$F15)=($Y15&amp;"|"&amp;$Z15&amp;"|"&amp;$AA15),0,IF(COUNTIFS(Changes!$B$6:$B$105,$A15,Changes!$A$6:$A$105,Finished!$B$13)=0,1,0)))</f>
        <v/>
      </c>
      <c r="S15" s="9">
        <f>IF($M15=0,0,IF(TRIM($D15)="",1,IF(COUNTIF($X$108:$X$118,$D15)=0,1,0)))</f>
        <v/>
      </c>
      <c r="T15" s="9">
        <f>IF($M15=0,0,IF(SUMPRODUCT(($W$108:$W$119&lt;&gt;"")*ISNUMBER(SEARCH($W$108:$W$119,$F15&amp;" "&amp;$C15)))&gt;0,1,0))</f>
        <v/>
      </c>
      <c r="U15" s="9">
        <f>IF(AND($M15=1,$H15="Waived",SUMPRODUCT((Finished!$G$20:$G$27&lt;&gt;"")*ISNUMBER(SEARCH(Finished!$G$20:$G$27,$K15)))&gt;0),1,0)</f>
        <v/>
      </c>
      <c r="Y15" s="27" t="inlineStr">
        <is>
          <t>Every invoice in the first live run matches the finance ledger</t>
        </is>
      </c>
      <c r="Z15" s="27" t="inlineStr">
        <is>
          <t>Compare the run's totals with the ledger after the first live run</t>
        </is>
      </c>
      <c r="AA15" s="27" t="inlineStr">
        <is>
          <t>Totals match to the cent, with 0 unexplained differences</t>
        </is>
      </c>
    </row>
    <row r="16" ht="32" customHeight="1">
      <c r="A16" s="30" t="inlineStr">
        <is>
          <t>C-10</t>
        </is>
      </c>
      <c r="B16" s="30" t="inlineStr">
        <is>
          <t>Go/no-go</t>
        </is>
      </c>
      <c r="C16" s="31" t="inlineStr">
        <is>
          <t>Support can answer billing questions from the runbook alone</t>
        </is>
      </c>
      <c r="D16" s="30" t="inlineStr">
        <is>
          <t>D5</t>
        </is>
      </c>
      <c r="E16" s="31" t="inlineStr">
        <is>
          <t>Noor's team answers 10 sample billing questions</t>
        </is>
      </c>
      <c r="F16" s="31" t="inlineStr">
        <is>
          <t>10 of 10 answered without escalation</t>
        </is>
      </c>
      <c r="G16" s="31" t="inlineStr">
        <is>
          <t>Noor (Support Lead)</t>
        </is>
      </c>
      <c r="H16" s="30" t="inlineStr">
        <is>
          <t>Open</t>
        </is>
      </c>
      <c r="I16" s="31" t="n"/>
      <c r="J16" s="32" t="n"/>
      <c r="K16" s="31" t="n"/>
      <c r="L16" s="33">
        <f>IF($M16=0,"",IF(SUM($N16:$S16)=0,"○ Clear",IF($N16=1,IF(TRIM($C16)="","△ Write the criterion",IF(TRIM($E16)="","△ No Test","△ No Pass line")),IF($O16=1,IF(TRIM($G16)="","△ No Owner","△ "&amp;$G16&amp;" is on the builders list"),IF($P16=1,IF(TRIM($A16)="","△ No ID",IF(COUNTIF($A$6:$A$105,$A16)&gt;1,"△ ID used twice",IF(TRIM($B16)="","△ No gate","△ "&amp;$B16&amp;" isn't on the gate list"))),IF($Q16=1,IF($H16="Met",IF(TRIM($I16)="","△ Met with no Evidence","△ Type the date in Met or waived on"),IF(TRIM($K16)="","△ Waived with no Reason","△ Type the date in Met or waived on")),IF($R16=1,"△ Changed after signing, with no Changes row",IF(TRIM($D16)="","△ Pick what it proves","△ "&amp;$D16&amp;" isn't an Id the charter lists"))))))&amp;IF(SUM($N16:$S16)&gt;1,", and "&amp;(SUM($N16:$S16)-1)&amp;" more",""))&amp;IF($T16=1,"  ◇ vague word in Criterion or Pass line","")&amp;IF($U16=1,"  ◇ waived by a builder",""))</f>
        <v/>
      </c>
      <c r="M16" s="9">
        <f>IF(COUNTA($A16:$K16)&gt;0,1,0)</f>
        <v/>
      </c>
      <c r="N16" s="9">
        <f>IF($M16=0,0,IF(OR(TRIM($C16)="",TRIM($E16)="",TRIM($F16)=""),1,0))</f>
        <v/>
      </c>
      <c r="O16" s="9">
        <f>IF($M16=0,0,IF(OR(TRIM($G16)="",SUMPRODUCT((Finished!$G$20:$G$27&lt;&gt;"")*ISNUMBER(SEARCH(Finished!$G$20:$G$27,$G16)))&gt;0),1,0))</f>
        <v/>
      </c>
      <c r="P16" s="9">
        <f>IF($M16=0,0,IF(OR(TRIM($A16)="",COUNTIF($A$6:$A$105,$A16)&gt;1,TRIM($B16)="",COUNTIF(Finished!$G$31:$G$38,$B16)=0),1,0))</f>
        <v/>
      </c>
      <c r="Q16" s="9">
        <f>IF($M16=0,0,IF($H16="Met",IF(OR(TRIM($I16)="",NOT(ISNUMBER($J16))),1,0),IF($H16="Waived",IF(OR(TRIM($K16)="",NOT(ISNUMBER($J16))),1,0),0)))</f>
        <v/>
      </c>
      <c r="R16" s="9">
        <f>IF(OR($M16=0,Finished!$L$5=0),0,IF(($C16&amp;"|"&amp;$E16&amp;"|"&amp;$F16)=($Y16&amp;"|"&amp;$Z16&amp;"|"&amp;$AA16),0,IF(COUNTIFS(Changes!$B$6:$B$105,$A16,Changes!$A$6:$A$105,Finished!$B$13)=0,1,0)))</f>
        <v/>
      </c>
      <c r="S16" s="9">
        <f>IF($M16=0,0,IF(TRIM($D16)="",1,IF(COUNTIF($X$108:$X$118,$D16)=0,1,0)))</f>
        <v/>
      </c>
      <c r="T16" s="9">
        <f>IF($M16=0,0,IF(SUMPRODUCT(($W$108:$W$119&lt;&gt;"")*ISNUMBER(SEARCH($W$108:$W$119,$F16&amp;" "&amp;$C16)))&gt;0,1,0))</f>
        <v/>
      </c>
      <c r="U16" s="9">
        <f>IF(AND($M16=1,$H16="Waived",SUMPRODUCT((Finished!$G$20:$G$27&lt;&gt;"")*ISNUMBER(SEARCH(Finished!$G$20:$G$27,$K16)))&gt;0),1,0)</f>
        <v/>
      </c>
      <c r="Y16" s="27" t="inlineStr">
        <is>
          <t>Support can answer billing questions from the runbook alone</t>
        </is>
      </c>
      <c r="Z16" s="27" t="inlineStr">
        <is>
          <t>Noor's team answers 10 sample billing questions</t>
        </is>
      </c>
      <c r="AA16" s="27" t="inlineStr">
        <is>
          <t>10 of 10 answered without escalation</t>
        </is>
      </c>
    </row>
    <row r="17" ht="32" customHeight="1">
      <c r="A17" s="30" t="inlineStr">
        <is>
          <t>C-11</t>
        </is>
      </c>
      <c r="B17" s="30" t="inlineStr">
        <is>
          <t>Go-live</t>
        </is>
      </c>
      <c r="C17" s="31" t="inlineStr">
        <is>
          <t>Finance Operations runs a month-end invoice run on the new engine alone</t>
        </is>
      </c>
      <c r="D17" s="30" t="inlineStr">
        <is>
          <t>D1</t>
        </is>
      </c>
      <c r="E17" s="31" t="inlineStr">
        <is>
          <t>Finance Operations runs it with no one from the build team</t>
        </is>
      </c>
      <c r="F17" s="31" t="inlineStr">
        <is>
          <t>The run finishes with no engineering help</t>
        </is>
      </c>
      <c r="G17" s="31" t="inlineStr">
        <is>
          <t>Rhys (Finance Operations Lead)</t>
        </is>
      </c>
      <c r="H17" s="30" t="inlineStr">
        <is>
          <t>Open</t>
        </is>
      </c>
      <c r="I17" s="31" t="n"/>
      <c r="J17" s="32" t="n"/>
      <c r="K17" s="31" t="n"/>
      <c r="L17" s="33">
        <f>IF($M17=0,"",IF(SUM($N17:$S17)=0,"○ Clear",IF($N17=1,IF(TRIM($C17)="","△ Write the criterion",IF(TRIM($E17)="","△ No Test","△ No Pass line")),IF($O17=1,IF(TRIM($G17)="","△ No Owner","△ "&amp;$G17&amp;" is on the builders list"),IF($P17=1,IF(TRIM($A17)="","△ No ID",IF(COUNTIF($A$6:$A$105,$A17)&gt;1,"△ ID used twice",IF(TRIM($B17)="","△ No gate","△ "&amp;$B17&amp;" isn't on the gate list"))),IF($Q17=1,IF($H17="Met",IF(TRIM($I17)="","△ Met with no Evidence","△ Type the date in Met or waived on"),IF(TRIM($K17)="","△ Waived with no Reason","△ Type the date in Met or waived on")),IF($R17=1,"△ Changed after signing, with no Changes row",IF(TRIM($D17)="","△ Pick what it proves","△ "&amp;$D17&amp;" isn't an Id the charter lists"))))))&amp;IF(SUM($N17:$S17)&gt;1,", and "&amp;(SUM($N17:$S17)-1)&amp;" more",""))&amp;IF($T17=1,"  ◇ vague word in Criterion or Pass line","")&amp;IF($U17=1,"  ◇ waived by a builder",""))</f>
        <v/>
      </c>
      <c r="M17" s="9">
        <f>IF(COUNTA($A17:$K17)&gt;0,1,0)</f>
        <v/>
      </c>
      <c r="N17" s="9">
        <f>IF($M17=0,0,IF(OR(TRIM($C17)="",TRIM($E17)="",TRIM($F17)=""),1,0))</f>
        <v/>
      </c>
      <c r="O17" s="9">
        <f>IF($M17=0,0,IF(OR(TRIM($G17)="",SUMPRODUCT((Finished!$G$20:$G$27&lt;&gt;"")*ISNUMBER(SEARCH(Finished!$G$20:$G$27,$G17)))&gt;0),1,0))</f>
        <v/>
      </c>
      <c r="P17" s="9">
        <f>IF($M17=0,0,IF(OR(TRIM($A17)="",COUNTIF($A$6:$A$105,$A17)&gt;1,TRIM($B17)="",COUNTIF(Finished!$G$31:$G$38,$B17)=0),1,0))</f>
        <v/>
      </c>
      <c r="Q17" s="9">
        <f>IF($M17=0,0,IF($H17="Met",IF(OR(TRIM($I17)="",NOT(ISNUMBER($J17))),1,0),IF($H17="Waived",IF(OR(TRIM($K17)="",NOT(ISNUMBER($J17))),1,0),0)))</f>
        <v/>
      </c>
      <c r="R17" s="9">
        <f>IF(OR($M17=0,Finished!$L$5=0),0,IF(($C17&amp;"|"&amp;$E17&amp;"|"&amp;$F17)=($Y17&amp;"|"&amp;$Z17&amp;"|"&amp;$AA17),0,IF(COUNTIFS(Changes!$B$6:$B$105,$A17,Changes!$A$6:$A$105,Finished!$B$13)=0,1,0)))</f>
        <v/>
      </c>
      <c r="S17" s="9">
        <f>IF($M17=0,0,IF(TRIM($D17)="",1,IF(COUNTIF($X$108:$X$118,$D17)=0,1,0)))</f>
        <v/>
      </c>
      <c r="T17" s="9">
        <f>IF($M17=0,0,IF(SUMPRODUCT(($W$108:$W$119&lt;&gt;"")*ISNUMBER(SEARCH($W$108:$W$119,$F17&amp;" "&amp;$C17)))&gt;0,1,0))</f>
        <v/>
      </c>
      <c r="U17" s="9">
        <f>IF(AND($M17=1,$H17="Waived",SUMPRODUCT((Finished!$G$20:$G$27&lt;&gt;"")*ISNUMBER(SEARCH(Finished!$G$20:$G$27,$K17)))&gt;0),1,0)</f>
        <v/>
      </c>
      <c r="Y17" s="27" t="inlineStr">
        <is>
          <t>Finance Operations runs a month-end invoice run on the new engine alone</t>
        </is>
      </c>
      <c r="Z17" s="27" t="inlineStr">
        <is>
          <t>Finance Operations runs it with no one from the build team</t>
        </is>
      </c>
      <c r="AA17" s="27" t="inlineStr">
        <is>
          <t>The run finishes with no engineering help</t>
        </is>
      </c>
    </row>
    <row r="18" ht="30" customHeight="1">
      <c r="A18" s="30" t="n"/>
      <c r="B18" s="30" t="n"/>
      <c r="C18" s="31" t="n"/>
      <c r="D18" s="30" t="n"/>
      <c r="E18" s="31" t="n"/>
      <c r="F18" s="31" t="n"/>
      <c r="G18" s="31" t="n"/>
      <c r="H18" s="30" t="n"/>
      <c r="I18" s="31" t="n"/>
      <c r="J18" s="32" t="n"/>
      <c r="K18" s="31" t="n"/>
      <c r="L18" s="33">
        <f>IF($M18=0,"",IF(SUM($N18:$S18)=0,"○ Clear",IF($N18=1,IF(TRIM($C18)="","△ Write the criterion",IF(TRIM($E18)="","△ No Test","△ No Pass line")),IF($O18=1,IF(TRIM($G18)="","△ No Owner","△ "&amp;$G18&amp;" is on the builders list"),IF($P18=1,IF(TRIM($A18)="","△ No ID",IF(COUNTIF($A$6:$A$105,$A18)&gt;1,"△ ID used twice",IF(TRIM($B18)="","△ No gate","△ "&amp;$B18&amp;" isn't on the gate list"))),IF($Q18=1,IF($H18="Met",IF(TRIM($I18)="","△ Met with no Evidence","△ Type the date in Met or waived on"),IF(TRIM($K18)="","△ Waived with no Reason","△ Type the date in Met or waived on")),IF($R18=1,"△ Changed after signing, with no Changes row",IF(TRIM($D18)="","△ Pick what it proves","△ "&amp;$D18&amp;" isn't an Id the charter lists"))))))&amp;IF(SUM($N18:$S18)&gt;1,", and "&amp;(SUM($N18:$S18)-1)&amp;" more",""))&amp;IF($T18=1,"  ◇ vague word in Criterion or Pass line","")&amp;IF($U18=1,"  ◇ waived by a builder",""))</f>
        <v/>
      </c>
      <c r="M18" s="9">
        <f>IF(COUNTA($A18:$K18)&gt;0,1,0)</f>
        <v/>
      </c>
      <c r="N18" s="9">
        <f>IF($M18=0,0,IF(OR(TRIM($C18)="",TRIM($E18)="",TRIM($F18)=""),1,0))</f>
        <v/>
      </c>
      <c r="O18" s="9">
        <f>IF($M18=0,0,IF(OR(TRIM($G18)="",SUMPRODUCT((Finished!$G$20:$G$27&lt;&gt;"")*ISNUMBER(SEARCH(Finished!$G$20:$G$27,$G18)))&gt;0),1,0))</f>
        <v/>
      </c>
      <c r="P18" s="9">
        <f>IF($M18=0,0,IF(OR(TRIM($A18)="",COUNTIF($A$6:$A$105,$A18)&gt;1,TRIM($B18)="",COUNTIF(Finished!$G$31:$G$38,$B18)=0),1,0))</f>
        <v/>
      </c>
      <c r="Q18" s="9">
        <f>IF($M18=0,0,IF($H18="Met",IF(OR(TRIM($I18)="",NOT(ISNUMBER($J18))),1,0),IF($H18="Waived",IF(OR(TRIM($K18)="",NOT(ISNUMBER($J18))),1,0),0)))</f>
        <v/>
      </c>
      <c r="R18" s="9">
        <f>IF(OR($M18=0,Finished!$L$5=0),0,IF(($C18&amp;"|"&amp;$E18&amp;"|"&amp;$F18)=($Y18&amp;"|"&amp;$Z18&amp;"|"&amp;$AA18),0,IF(COUNTIFS(Changes!$B$6:$B$105,$A18,Changes!$A$6:$A$105,Finished!$B$13)=0,1,0)))</f>
        <v/>
      </c>
      <c r="S18" s="9">
        <f>IF($M18=0,0,IF(TRIM($D18)="",1,IF(COUNTIF($X$108:$X$118,$D18)=0,1,0)))</f>
        <v/>
      </c>
      <c r="T18" s="9">
        <f>IF($M18=0,0,IF(SUMPRODUCT(($W$108:$W$119&lt;&gt;"")*ISNUMBER(SEARCH($W$108:$W$119,$F18&amp;" "&amp;$C18)))&gt;0,1,0))</f>
        <v/>
      </c>
      <c r="U18" s="9">
        <f>IF(AND($M18=1,$H18="Waived",SUMPRODUCT((Finished!$G$20:$G$27&lt;&gt;"")*ISNUMBER(SEARCH(Finished!$G$20:$G$27,$K18)))&gt;0),1,0)</f>
        <v/>
      </c>
      <c r="Y18" s="27" t="n"/>
      <c r="Z18" s="27" t="n"/>
      <c r="AA18" s="27" t="n"/>
    </row>
    <row r="19" ht="30" customHeight="1">
      <c r="A19" s="30" t="n"/>
      <c r="B19" s="30" t="n"/>
      <c r="C19" s="31" t="n"/>
      <c r="D19" s="30" t="n"/>
      <c r="E19" s="31" t="n"/>
      <c r="F19" s="31" t="n"/>
      <c r="G19" s="31" t="n"/>
      <c r="H19" s="30" t="n"/>
      <c r="I19" s="31" t="n"/>
      <c r="J19" s="32" t="n"/>
      <c r="K19" s="31" t="n"/>
      <c r="L19" s="33">
        <f>IF($M19=0,"",IF(SUM($N19:$S19)=0,"○ Clear",IF($N19=1,IF(TRIM($C19)="","△ Write the criterion",IF(TRIM($E19)="","△ No Test","△ No Pass line")),IF($O19=1,IF(TRIM($G19)="","△ No Owner","△ "&amp;$G19&amp;" is on the builders list"),IF($P19=1,IF(TRIM($A19)="","△ No ID",IF(COUNTIF($A$6:$A$105,$A19)&gt;1,"△ ID used twice",IF(TRIM($B19)="","△ No gate","△ "&amp;$B19&amp;" isn't on the gate list"))),IF($Q19=1,IF($H19="Met",IF(TRIM($I19)="","△ Met with no Evidence","△ Type the date in Met or waived on"),IF(TRIM($K19)="","△ Waived with no Reason","△ Type the date in Met or waived on")),IF($R19=1,"△ Changed after signing, with no Changes row",IF(TRIM($D19)="","△ Pick what it proves","△ "&amp;$D19&amp;" isn't an Id the charter lists"))))))&amp;IF(SUM($N19:$S19)&gt;1,", and "&amp;(SUM($N19:$S19)-1)&amp;" more",""))&amp;IF($T19=1,"  ◇ vague word in Criterion or Pass line","")&amp;IF($U19=1,"  ◇ waived by a builder",""))</f>
        <v/>
      </c>
      <c r="M19" s="9">
        <f>IF(COUNTA($A19:$K19)&gt;0,1,0)</f>
        <v/>
      </c>
      <c r="N19" s="9">
        <f>IF($M19=0,0,IF(OR(TRIM($C19)="",TRIM($E19)="",TRIM($F19)=""),1,0))</f>
        <v/>
      </c>
      <c r="O19" s="9">
        <f>IF($M19=0,0,IF(OR(TRIM($G19)="",SUMPRODUCT((Finished!$G$20:$G$27&lt;&gt;"")*ISNUMBER(SEARCH(Finished!$G$20:$G$27,$G19)))&gt;0),1,0))</f>
        <v/>
      </c>
      <c r="P19" s="9">
        <f>IF($M19=0,0,IF(OR(TRIM($A19)="",COUNTIF($A$6:$A$105,$A19)&gt;1,TRIM($B19)="",COUNTIF(Finished!$G$31:$G$38,$B19)=0),1,0))</f>
        <v/>
      </c>
      <c r="Q19" s="9">
        <f>IF($M19=0,0,IF($H19="Met",IF(OR(TRIM($I19)="",NOT(ISNUMBER($J19))),1,0),IF($H19="Waived",IF(OR(TRIM($K19)="",NOT(ISNUMBER($J19))),1,0),0)))</f>
        <v/>
      </c>
      <c r="R19" s="9">
        <f>IF(OR($M19=0,Finished!$L$5=0),0,IF(($C19&amp;"|"&amp;$E19&amp;"|"&amp;$F19)=($Y19&amp;"|"&amp;$Z19&amp;"|"&amp;$AA19),0,IF(COUNTIFS(Changes!$B$6:$B$105,$A19,Changes!$A$6:$A$105,Finished!$B$13)=0,1,0)))</f>
        <v/>
      </c>
      <c r="S19" s="9">
        <f>IF($M19=0,0,IF(TRIM($D19)="",1,IF(COUNTIF($X$108:$X$118,$D19)=0,1,0)))</f>
        <v/>
      </c>
      <c r="T19" s="9">
        <f>IF($M19=0,0,IF(SUMPRODUCT(($W$108:$W$119&lt;&gt;"")*ISNUMBER(SEARCH($W$108:$W$119,$F19&amp;" "&amp;$C19)))&gt;0,1,0))</f>
        <v/>
      </c>
      <c r="U19" s="9">
        <f>IF(AND($M19=1,$H19="Waived",SUMPRODUCT((Finished!$G$20:$G$27&lt;&gt;"")*ISNUMBER(SEARCH(Finished!$G$20:$G$27,$K19)))&gt;0),1,0)</f>
        <v/>
      </c>
      <c r="Y19" s="27" t="n"/>
      <c r="Z19" s="27" t="n"/>
      <c r="AA19" s="27" t="n"/>
    </row>
    <row r="20" ht="30" customHeight="1">
      <c r="A20" s="30" t="n"/>
      <c r="B20" s="30" t="n"/>
      <c r="C20" s="31" t="n"/>
      <c r="D20" s="30" t="n"/>
      <c r="E20" s="31" t="n"/>
      <c r="F20" s="31" t="n"/>
      <c r="G20" s="31" t="n"/>
      <c r="H20" s="30" t="n"/>
      <c r="I20" s="31" t="n"/>
      <c r="J20" s="32" t="n"/>
      <c r="K20" s="31" t="n"/>
      <c r="L20" s="33">
        <f>IF($M20=0,"",IF(SUM($N20:$S20)=0,"○ Clear",IF($N20=1,IF(TRIM($C20)="","△ Write the criterion",IF(TRIM($E20)="","△ No Test","△ No Pass line")),IF($O20=1,IF(TRIM($G20)="","△ No Owner","△ "&amp;$G20&amp;" is on the builders list"),IF($P20=1,IF(TRIM($A20)="","△ No ID",IF(COUNTIF($A$6:$A$105,$A20)&gt;1,"△ ID used twice",IF(TRIM($B20)="","△ No gate","△ "&amp;$B20&amp;" isn't on the gate list"))),IF($Q20=1,IF($H20="Met",IF(TRIM($I20)="","△ Met with no Evidence","△ Type the date in Met or waived on"),IF(TRIM($K20)="","△ Waived with no Reason","△ Type the date in Met or waived on")),IF($R20=1,"△ Changed after signing, with no Changes row",IF(TRIM($D20)="","△ Pick what it proves","△ "&amp;$D20&amp;" isn't an Id the charter lists"))))))&amp;IF(SUM($N20:$S20)&gt;1,", and "&amp;(SUM($N20:$S20)-1)&amp;" more",""))&amp;IF($T20=1,"  ◇ vague word in Criterion or Pass line","")&amp;IF($U20=1,"  ◇ waived by a builder",""))</f>
        <v/>
      </c>
      <c r="M20" s="9">
        <f>IF(COUNTA($A20:$K20)&gt;0,1,0)</f>
        <v/>
      </c>
      <c r="N20" s="9">
        <f>IF($M20=0,0,IF(OR(TRIM($C20)="",TRIM($E20)="",TRIM($F20)=""),1,0))</f>
        <v/>
      </c>
      <c r="O20" s="9">
        <f>IF($M20=0,0,IF(OR(TRIM($G20)="",SUMPRODUCT((Finished!$G$20:$G$27&lt;&gt;"")*ISNUMBER(SEARCH(Finished!$G$20:$G$27,$G20)))&gt;0),1,0))</f>
        <v/>
      </c>
      <c r="P20" s="9">
        <f>IF($M20=0,0,IF(OR(TRIM($A20)="",COUNTIF($A$6:$A$105,$A20)&gt;1,TRIM($B20)="",COUNTIF(Finished!$G$31:$G$38,$B20)=0),1,0))</f>
        <v/>
      </c>
      <c r="Q20" s="9">
        <f>IF($M20=0,0,IF($H20="Met",IF(OR(TRIM($I20)="",NOT(ISNUMBER($J20))),1,0),IF($H20="Waived",IF(OR(TRIM($K20)="",NOT(ISNUMBER($J20))),1,0),0)))</f>
        <v/>
      </c>
      <c r="R20" s="9">
        <f>IF(OR($M20=0,Finished!$L$5=0),0,IF(($C20&amp;"|"&amp;$E20&amp;"|"&amp;$F20)=($Y20&amp;"|"&amp;$Z20&amp;"|"&amp;$AA20),0,IF(COUNTIFS(Changes!$B$6:$B$105,$A20,Changes!$A$6:$A$105,Finished!$B$13)=0,1,0)))</f>
        <v/>
      </c>
      <c r="S20" s="9">
        <f>IF($M20=0,0,IF(TRIM($D20)="",1,IF(COUNTIF($X$108:$X$118,$D20)=0,1,0)))</f>
        <v/>
      </c>
      <c r="T20" s="9">
        <f>IF($M20=0,0,IF(SUMPRODUCT(($W$108:$W$119&lt;&gt;"")*ISNUMBER(SEARCH($W$108:$W$119,$F20&amp;" "&amp;$C20)))&gt;0,1,0))</f>
        <v/>
      </c>
      <c r="U20" s="9">
        <f>IF(AND($M20=1,$H20="Waived",SUMPRODUCT((Finished!$G$20:$G$27&lt;&gt;"")*ISNUMBER(SEARCH(Finished!$G$20:$G$27,$K20)))&gt;0),1,0)</f>
        <v/>
      </c>
      <c r="Y20" s="27" t="n"/>
      <c r="Z20" s="27" t="n"/>
      <c r="AA20" s="27" t="n"/>
    </row>
    <row r="21" ht="30" customHeight="1">
      <c r="A21" s="30" t="n"/>
      <c r="B21" s="30" t="n"/>
      <c r="C21" s="31" t="n"/>
      <c r="D21" s="30" t="n"/>
      <c r="E21" s="31" t="n"/>
      <c r="F21" s="31" t="n"/>
      <c r="G21" s="31" t="n"/>
      <c r="H21" s="30" t="n"/>
      <c r="I21" s="31" t="n"/>
      <c r="J21" s="32" t="n"/>
      <c r="K21" s="31" t="n"/>
      <c r="L21" s="33">
        <f>IF($M21=0,"",IF(SUM($N21:$S21)=0,"○ Clear",IF($N21=1,IF(TRIM($C21)="","△ Write the criterion",IF(TRIM($E21)="","△ No Test","△ No Pass line")),IF($O21=1,IF(TRIM($G21)="","△ No Owner","△ "&amp;$G21&amp;" is on the builders list"),IF($P21=1,IF(TRIM($A21)="","△ No ID",IF(COUNTIF($A$6:$A$105,$A21)&gt;1,"△ ID used twice",IF(TRIM($B21)="","△ No gate","△ "&amp;$B21&amp;" isn't on the gate list"))),IF($Q21=1,IF($H21="Met",IF(TRIM($I21)="","△ Met with no Evidence","△ Type the date in Met or waived on"),IF(TRIM($K21)="","△ Waived with no Reason","△ Type the date in Met or waived on")),IF($R21=1,"△ Changed after signing, with no Changes row",IF(TRIM($D21)="","△ Pick what it proves","△ "&amp;$D21&amp;" isn't an Id the charter lists"))))))&amp;IF(SUM($N21:$S21)&gt;1,", and "&amp;(SUM($N21:$S21)-1)&amp;" more",""))&amp;IF($T21=1,"  ◇ vague word in Criterion or Pass line","")&amp;IF($U21=1,"  ◇ waived by a builder",""))</f>
        <v/>
      </c>
      <c r="M21" s="9">
        <f>IF(COUNTA($A21:$K21)&gt;0,1,0)</f>
        <v/>
      </c>
      <c r="N21" s="9">
        <f>IF($M21=0,0,IF(OR(TRIM($C21)="",TRIM($E21)="",TRIM($F21)=""),1,0))</f>
        <v/>
      </c>
      <c r="O21" s="9">
        <f>IF($M21=0,0,IF(OR(TRIM($G21)="",SUMPRODUCT((Finished!$G$20:$G$27&lt;&gt;"")*ISNUMBER(SEARCH(Finished!$G$20:$G$27,$G21)))&gt;0),1,0))</f>
        <v/>
      </c>
      <c r="P21" s="9">
        <f>IF($M21=0,0,IF(OR(TRIM($A21)="",COUNTIF($A$6:$A$105,$A21)&gt;1,TRIM($B21)="",COUNTIF(Finished!$G$31:$G$38,$B21)=0),1,0))</f>
        <v/>
      </c>
      <c r="Q21" s="9">
        <f>IF($M21=0,0,IF($H21="Met",IF(OR(TRIM($I21)="",NOT(ISNUMBER($J21))),1,0),IF($H21="Waived",IF(OR(TRIM($K21)="",NOT(ISNUMBER($J21))),1,0),0)))</f>
        <v/>
      </c>
      <c r="R21" s="9">
        <f>IF(OR($M21=0,Finished!$L$5=0),0,IF(($C21&amp;"|"&amp;$E21&amp;"|"&amp;$F21)=($Y21&amp;"|"&amp;$Z21&amp;"|"&amp;$AA21),0,IF(COUNTIFS(Changes!$B$6:$B$105,$A21,Changes!$A$6:$A$105,Finished!$B$13)=0,1,0)))</f>
        <v/>
      </c>
      <c r="S21" s="9">
        <f>IF($M21=0,0,IF(TRIM($D21)="",1,IF(COUNTIF($X$108:$X$118,$D21)=0,1,0)))</f>
        <v/>
      </c>
      <c r="T21" s="9">
        <f>IF($M21=0,0,IF(SUMPRODUCT(($W$108:$W$119&lt;&gt;"")*ISNUMBER(SEARCH($W$108:$W$119,$F21&amp;" "&amp;$C21)))&gt;0,1,0))</f>
        <v/>
      </c>
      <c r="U21" s="9">
        <f>IF(AND($M21=1,$H21="Waived",SUMPRODUCT((Finished!$G$20:$G$27&lt;&gt;"")*ISNUMBER(SEARCH(Finished!$G$20:$G$27,$K21)))&gt;0),1,0)</f>
        <v/>
      </c>
      <c r="Y21" s="27" t="n"/>
      <c r="Z21" s="27" t="n"/>
      <c r="AA21" s="27" t="n"/>
    </row>
    <row r="22" ht="30" customHeight="1">
      <c r="A22" s="30" t="n"/>
      <c r="B22" s="30" t="n"/>
      <c r="C22" s="31" t="n"/>
      <c r="D22" s="30" t="n"/>
      <c r="E22" s="31" t="n"/>
      <c r="F22" s="31" t="n"/>
      <c r="G22" s="31" t="n"/>
      <c r="H22" s="30" t="n"/>
      <c r="I22" s="31" t="n"/>
      <c r="J22" s="32" t="n"/>
      <c r="K22" s="31" t="n"/>
      <c r="L22" s="33">
        <f>IF($M22=0,"",IF(SUM($N22:$S22)=0,"○ Clear",IF($N22=1,IF(TRIM($C22)="","△ Write the criterion",IF(TRIM($E22)="","△ No Test","△ No Pass line")),IF($O22=1,IF(TRIM($G22)="","△ No Owner","△ "&amp;$G22&amp;" is on the builders list"),IF($P22=1,IF(TRIM($A22)="","△ No ID",IF(COUNTIF($A$6:$A$105,$A22)&gt;1,"△ ID used twice",IF(TRIM($B22)="","△ No gate","△ "&amp;$B22&amp;" isn't on the gate list"))),IF($Q22=1,IF($H22="Met",IF(TRIM($I22)="","△ Met with no Evidence","△ Type the date in Met or waived on"),IF(TRIM($K22)="","△ Waived with no Reason","△ Type the date in Met or waived on")),IF($R22=1,"△ Changed after signing, with no Changes row",IF(TRIM($D22)="","△ Pick what it proves","△ "&amp;$D22&amp;" isn't an Id the charter lists"))))))&amp;IF(SUM($N22:$S22)&gt;1,", and "&amp;(SUM($N22:$S22)-1)&amp;" more",""))&amp;IF($T22=1,"  ◇ vague word in Criterion or Pass line","")&amp;IF($U22=1,"  ◇ waived by a builder",""))</f>
        <v/>
      </c>
      <c r="M22" s="9">
        <f>IF(COUNTA($A22:$K22)&gt;0,1,0)</f>
        <v/>
      </c>
      <c r="N22" s="9">
        <f>IF($M22=0,0,IF(OR(TRIM($C22)="",TRIM($E22)="",TRIM($F22)=""),1,0))</f>
        <v/>
      </c>
      <c r="O22" s="9">
        <f>IF($M22=0,0,IF(OR(TRIM($G22)="",SUMPRODUCT((Finished!$G$20:$G$27&lt;&gt;"")*ISNUMBER(SEARCH(Finished!$G$20:$G$27,$G22)))&gt;0),1,0))</f>
        <v/>
      </c>
      <c r="P22" s="9">
        <f>IF($M22=0,0,IF(OR(TRIM($A22)="",COUNTIF($A$6:$A$105,$A22)&gt;1,TRIM($B22)="",COUNTIF(Finished!$G$31:$G$38,$B22)=0),1,0))</f>
        <v/>
      </c>
      <c r="Q22" s="9">
        <f>IF($M22=0,0,IF($H22="Met",IF(OR(TRIM($I22)="",NOT(ISNUMBER($J22))),1,0),IF($H22="Waived",IF(OR(TRIM($K22)="",NOT(ISNUMBER($J22))),1,0),0)))</f>
        <v/>
      </c>
      <c r="R22" s="9">
        <f>IF(OR($M22=0,Finished!$L$5=0),0,IF(($C22&amp;"|"&amp;$E22&amp;"|"&amp;$F22)=($Y22&amp;"|"&amp;$Z22&amp;"|"&amp;$AA22),0,IF(COUNTIFS(Changes!$B$6:$B$105,$A22,Changes!$A$6:$A$105,Finished!$B$13)=0,1,0)))</f>
        <v/>
      </c>
      <c r="S22" s="9">
        <f>IF($M22=0,0,IF(TRIM($D22)="",1,IF(COUNTIF($X$108:$X$118,$D22)=0,1,0)))</f>
        <v/>
      </c>
      <c r="T22" s="9">
        <f>IF($M22=0,0,IF(SUMPRODUCT(($W$108:$W$119&lt;&gt;"")*ISNUMBER(SEARCH($W$108:$W$119,$F22&amp;" "&amp;$C22)))&gt;0,1,0))</f>
        <v/>
      </c>
      <c r="U22" s="9">
        <f>IF(AND($M22=1,$H22="Waived",SUMPRODUCT((Finished!$G$20:$G$27&lt;&gt;"")*ISNUMBER(SEARCH(Finished!$G$20:$G$27,$K22)))&gt;0),1,0)</f>
        <v/>
      </c>
      <c r="Y22" s="27" t="n"/>
      <c r="Z22" s="27" t="n"/>
      <c r="AA22" s="27" t="n"/>
    </row>
    <row r="23" ht="30" customHeight="1">
      <c r="A23" s="30" t="n"/>
      <c r="B23" s="30" t="n"/>
      <c r="C23" s="31" t="n"/>
      <c r="D23" s="30" t="n"/>
      <c r="E23" s="31" t="n"/>
      <c r="F23" s="31" t="n"/>
      <c r="G23" s="31" t="n"/>
      <c r="H23" s="30" t="n"/>
      <c r="I23" s="31" t="n"/>
      <c r="J23" s="32" t="n"/>
      <c r="K23" s="31" t="n"/>
      <c r="L23" s="33">
        <f>IF($M23=0,"",IF(SUM($N23:$S23)=0,"○ Clear",IF($N23=1,IF(TRIM($C23)="","△ Write the criterion",IF(TRIM($E23)="","△ No Test","△ No Pass line")),IF($O23=1,IF(TRIM($G23)="","△ No Owner","△ "&amp;$G23&amp;" is on the builders list"),IF($P23=1,IF(TRIM($A23)="","△ No ID",IF(COUNTIF($A$6:$A$105,$A23)&gt;1,"△ ID used twice",IF(TRIM($B23)="","△ No gate","△ "&amp;$B23&amp;" isn't on the gate list"))),IF($Q23=1,IF($H23="Met",IF(TRIM($I23)="","△ Met with no Evidence","△ Type the date in Met or waived on"),IF(TRIM($K23)="","△ Waived with no Reason","△ Type the date in Met or waived on")),IF($R23=1,"△ Changed after signing, with no Changes row",IF(TRIM($D23)="","△ Pick what it proves","△ "&amp;$D23&amp;" isn't an Id the charter lists"))))))&amp;IF(SUM($N23:$S23)&gt;1,", and "&amp;(SUM($N23:$S23)-1)&amp;" more",""))&amp;IF($T23=1,"  ◇ vague word in Criterion or Pass line","")&amp;IF($U23=1,"  ◇ waived by a builder",""))</f>
        <v/>
      </c>
      <c r="M23" s="9">
        <f>IF(COUNTA($A23:$K23)&gt;0,1,0)</f>
        <v/>
      </c>
      <c r="N23" s="9">
        <f>IF($M23=0,0,IF(OR(TRIM($C23)="",TRIM($E23)="",TRIM($F23)=""),1,0))</f>
        <v/>
      </c>
      <c r="O23" s="9">
        <f>IF($M23=0,0,IF(OR(TRIM($G23)="",SUMPRODUCT((Finished!$G$20:$G$27&lt;&gt;"")*ISNUMBER(SEARCH(Finished!$G$20:$G$27,$G23)))&gt;0),1,0))</f>
        <v/>
      </c>
      <c r="P23" s="9">
        <f>IF($M23=0,0,IF(OR(TRIM($A23)="",COUNTIF($A$6:$A$105,$A23)&gt;1,TRIM($B23)="",COUNTIF(Finished!$G$31:$G$38,$B23)=0),1,0))</f>
        <v/>
      </c>
      <c r="Q23" s="9">
        <f>IF($M23=0,0,IF($H23="Met",IF(OR(TRIM($I23)="",NOT(ISNUMBER($J23))),1,0),IF($H23="Waived",IF(OR(TRIM($K23)="",NOT(ISNUMBER($J23))),1,0),0)))</f>
        <v/>
      </c>
      <c r="R23" s="9">
        <f>IF(OR($M23=0,Finished!$L$5=0),0,IF(($C23&amp;"|"&amp;$E23&amp;"|"&amp;$F23)=($Y23&amp;"|"&amp;$Z23&amp;"|"&amp;$AA23),0,IF(COUNTIFS(Changes!$B$6:$B$105,$A23,Changes!$A$6:$A$105,Finished!$B$13)=0,1,0)))</f>
        <v/>
      </c>
      <c r="S23" s="9">
        <f>IF($M23=0,0,IF(TRIM($D23)="",1,IF(COUNTIF($X$108:$X$118,$D23)=0,1,0)))</f>
        <v/>
      </c>
      <c r="T23" s="9">
        <f>IF($M23=0,0,IF(SUMPRODUCT(($W$108:$W$119&lt;&gt;"")*ISNUMBER(SEARCH($W$108:$W$119,$F23&amp;" "&amp;$C23)))&gt;0,1,0))</f>
        <v/>
      </c>
      <c r="U23" s="9">
        <f>IF(AND($M23=1,$H23="Waived",SUMPRODUCT((Finished!$G$20:$G$27&lt;&gt;"")*ISNUMBER(SEARCH(Finished!$G$20:$G$27,$K23)))&gt;0),1,0)</f>
        <v/>
      </c>
      <c r="Y23" s="27" t="n"/>
      <c r="Z23" s="27" t="n"/>
      <c r="AA23" s="27" t="n"/>
    </row>
    <row r="24" ht="30" customHeight="1">
      <c r="A24" s="30" t="n"/>
      <c r="B24" s="30" t="n"/>
      <c r="C24" s="31" t="n"/>
      <c r="D24" s="30" t="n"/>
      <c r="E24" s="31" t="n"/>
      <c r="F24" s="31" t="n"/>
      <c r="G24" s="31" t="n"/>
      <c r="H24" s="30" t="n"/>
      <c r="I24" s="31" t="n"/>
      <c r="J24" s="32" t="n"/>
      <c r="K24" s="31" t="n"/>
      <c r="L24" s="33">
        <f>IF($M24=0,"",IF(SUM($N24:$S24)=0,"○ Clear",IF($N24=1,IF(TRIM($C24)="","△ Write the criterion",IF(TRIM($E24)="","△ No Test","△ No Pass line")),IF($O24=1,IF(TRIM($G24)="","△ No Owner","△ "&amp;$G24&amp;" is on the builders list"),IF($P24=1,IF(TRIM($A24)="","△ No ID",IF(COUNTIF($A$6:$A$105,$A24)&gt;1,"△ ID used twice",IF(TRIM($B24)="","△ No gate","△ "&amp;$B24&amp;" isn't on the gate list"))),IF($Q24=1,IF($H24="Met",IF(TRIM($I24)="","△ Met with no Evidence","△ Type the date in Met or waived on"),IF(TRIM($K24)="","△ Waived with no Reason","△ Type the date in Met or waived on")),IF($R24=1,"△ Changed after signing, with no Changes row",IF(TRIM($D24)="","△ Pick what it proves","△ "&amp;$D24&amp;" isn't an Id the charter lists"))))))&amp;IF(SUM($N24:$S24)&gt;1,", and "&amp;(SUM($N24:$S24)-1)&amp;" more",""))&amp;IF($T24=1,"  ◇ vague word in Criterion or Pass line","")&amp;IF($U24=1,"  ◇ waived by a builder",""))</f>
        <v/>
      </c>
      <c r="M24" s="9">
        <f>IF(COUNTA($A24:$K24)&gt;0,1,0)</f>
        <v/>
      </c>
      <c r="N24" s="9">
        <f>IF($M24=0,0,IF(OR(TRIM($C24)="",TRIM($E24)="",TRIM($F24)=""),1,0))</f>
        <v/>
      </c>
      <c r="O24" s="9">
        <f>IF($M24=0,0,IF(OR(TRIM($G24)="",SUMPRODUCT((Finished!$G$20:$G$27&lt;&gt;"")*ISNUMBER(SEARCH(Finished!$G$20:$G$27,$G24)))&gt;0),1,0))</f>
        <v/>
      </c>
      <c r="P24" s="9">
        <f>IF($M24=0,0,IF(OR(TRIM($A24)="",COUNTIF($A$6:$A$105,$A24)&gt;1,TRIM($B24)="",COUNTIF(Finished!$G$31:$G$38,$B24)=0),1,0))</f>
        <v/>
      </c>
      <c r="Q24" s="9">
        <f>IF($M24=0,0,IF($H24="Met",IF(OR(TRIM($I24)="",NOT(ISNUMBER($J24))),1,0),IF($H24="Waived",IF(OR(TRIM($K24)="",NOT(ISNUMBER($J24))),1,0),0)))</f>
        <v/>
      </c>
      <c r="R24" s="9">
        <f>IF(OR($M24=0,Finished!$L$5=0),0,IF(($C24&amp;"|"&amp;$E24&amp;"|"&amp;$F24)=($Y24&amp;"|"&amp;$Z24&amp;"|"&amp;$AA24),0,IF(COUNTIFS(Changes!$B$6:$B$105,$A24,Changes!$A$6:$A$105,Finished!$B$13)=0,1,0)))</f>
        <v/>
      </c>
      <c r="S24" s="9">
        <f>IF($M24=0,0,IF(TRIM($D24)="",1,IF(COUNTIF($X$108:$X$118,$D24)=0,1,0)))</f>
        <v/>
      </c>
      <c r="T24" s="9">
        <f>IF($M24=0,0,IF(SUMPRODUCT(($W$108:$W$119&lt;&gt;"")*ISNUMBER(SEARCH($W$108:$W$119,$F24&amp;" "&amp;$C24)))&gt;0,1,0))</f>
        <v/>
      </c>
      <c r="U24" s="9">
        <f>IF(AND($M24=1,$H24="Waived",SUMPRODUCT((Finished!$G$20:$G$27&lt;&gt;"")*ISNUMBER(SEARCH(Finished!$G$20:$G$27,$K24)))&gt;0),1,0)</f>
        <v/>
      </c>
      <c r="Y24" s="27" t="n"/>
      <c r="Z24" s="27" t="n"/>
      <c r="AA24" s="27" t="n"/>
    </row>
    <row r="25" ht="30" customHeight="1">
      <c r="A25" s="30" t="n"/>
      <c r="B25" s="30" t="n"/>
      <c r="C25" s="31" t="n"/>
      <c r="D25" s="30" t="n"/>
      <c r="E25" s="31" t="n"/>
      <c r="F25" s="31" t="n"/>
      <c r="G25" s="31" t="n"/>
      <c r="H25" s="30" t="n"/>
      <c r="I25" s="31" t="n"/>
      <c r="J25" s="32" t="n"/>
      <c r="K25" s="31" t="n"/>
      <c r="L25" s="33">
        <f>IF($M25=0,"",IF(SUM($N25:$S25)=0,"○ Clear",IF($N25=1,IF(TRIM($C25)="","△ Write the criterion",IF(TRIM($E25)="","△ No Test","△ No Pass line")),IF($O25=1,IF(TRIM($G25)="","△ No Owner","△ "&amp;$G25&amp;" is on the builders list"),IF($P25=1,IF(TRIM($A25)="","△ No ID",IF(COUNTIF($A$6:$A$105,$A25)&gt;1,"△ ID used twice",IF(TRIM($B25)="","△ No gate","△ "&amp;$B25&amp;" isn't on the gate list"))),IF($Q25=1,IF($H25="Met",IF(TRIM($I25)="","△ Met with no Evidence","△ Type the date in Met or waived on"),IF(TRIM($K25)="","△ Waived with no Reason","△ Type the date in Met or waived on")),IF($R25=1,"△ Changed after signing, with no Changes row",IF(TRIM($D25)="","△ Pick what it proves","△ "&amp;$D25&amp;" isn't an Id the charter lists"))))))&amp;IF(SUM($N25:$S25)&gt;1,", and "&amp;(SUM($N25:$S25)-1)&amp;" more",""))&amp;IF($T25=1,"  ◇ vague word in Criterion or Pass line","")&amp;IF($U25=1,"  ◇ waived by a builder",""))</f>
        <v/>
      </c>
      <c r="M25" s="9">
        <f>IF(COUNTA($A25:$K25)&gt;0,1,0)</f>
        <v/>
      </c>
      <c r="N25" s="9">
        <f>IF($M25=0,0,IF(OR(TRIM($C25)="",TRIM($E25)="",TRIM($F25)=""),1,0))</f>
        <v/>
      </c>
      <c r="O25" s="9">
        <f>IF($M25=0,0,IF(OR(TRIM($G25)="",SUMPRODUCT((Finished!$G$20:$G$27&lt;&gt;"")*ISNUMBER(SEARCH(Finished!$G$20:$G$27,$G25)))&gt;0),1,0))</f>
        <v/>
      </c>
      <c r="P25" s="9">
        <f>IF($M25=0,0,IF(OR(TRIM($A25)="",COUNTIF($A$6:$A$105,$A25)&gt;1,TRIM($B25)="",COUNTIF(Finished!$G$31:$G$38,$B25)=0),1,0))</f>
        <v/>
      </c>
      <c r="Q25" s="9">
        <f>IF($M25=0,0,IF($H25="Met",IF(OR(TRIM($I25)="",NOT(ISNUMBER($J25))),1,0),IF($H25="Waived",IF(OR(TRIM($K25)="",NOT(ISNUMBER($J25))),1,0),0)))</f>
        <v/>
      </c>
      <c r="R25" s="9">
        <f>IF(OR($M25=0,Finished!$L$5=0),0,IF(($C25&amp;"|"&amp;$E25&amp;"|"&amp;$F25)=($Y25&amp;"|"&amp;$Z25&amp;"|"&amp;$AA25),0,IF(COUNTIFS(Changes!$B$6:$B$105,$A25,Changes!$A$6:$A$105,Finished!$B$13)=0,1,0)))</f>
        <v/>
      </c>
      <c r="S25" s="9">
        <f>IF($M25=0,0,IF(TRIM($D25)="",1,IF(COUNTIF($X$108:$X$118,$D25)=0,1,0)))</f>
        <v/>
      </c>
      <c r="T25" s="9">
        <f>IF($M25=0,0,IF(SUMPRODUCT(($W$108:$W$119&lt;&gt;"")*ISNUMBER(SEARCH($W$108:$W$119,$F25&amp;" "&amp;$C25)))&gt;0,1,0))</f>
        <v/>
      </c>
      <c r="U25" s="9">
        <f>IF(AND($M25=1,$H25="Waived",SUMPRODUCT((Finished!$G$20:$G$27&lt;&gt;"")*ISNUMBER(SEARCH(Finished!$G$20:$G$27,$K25)))&gt;0),1,0)</f>
        <v/>
      </c>
      <c r="Y25" s="27" t="n"/>
      <c r="Z25" s="27" t="n"/>
      <c r="AA25" s="27" t="n"/>
    </row>
    <row r="26" ht="30" customHeight="1">
      <c r="A26" s="30" t="n"/>
      <c r="B26" s="30" t="n"/>
      <c r="C26" s="31" t="n"/>
      <c r="D26" s="30" t="n"/>
      <c r="E26" s="31" t="n"/>
      <c r="F26" s="31" t="n"/>
      <c r="G26" s="31" t="n"/>
      <c r="H26" s="30" t="n"/>
      <c r="I26" s="31" t="n"/>
      <c r="J26" s="32" t="n"/>
      <c r="K26" s="31" t="n"/>
      <c r="L26" s="33">
        <f>IF($M26=0,"",IF(SUM($N26:$S26)=0,"○ Clear",IF($N26=1,IF(TRIM($C26)="","△ Write the criterion",IF(TRIM($E26)="","△ No Test","△ No Pass line")),IF($O26=1,IF(TRIM($G26)="","△ No Owner","△ "&amp;$G26&amp;" is on the builders list"),IF($P26=1,IF(TRIM($A26)="","△ No ID",IF(COUNTIF($A$6:$A$105,$A26)&gt;1,"△ ID used twice",IF(TRIM($B26)="","△ No gate","△ "&amp;$B26&amp;" isn't on the gate list"))),IF($Q26=1,IF($H26="Met",IF(TRIM($I26)="","△ Met with no Evidence","△ Type the date in Met or waived on"),IF(TRIM($K26)="","△ Waived with no Reason","△ Type the date in Met or waived on")),IF($R26=1,"△ Changed after signing, with no Changes row",IF(TRIM($D26)="","△ Pick what it proves","△ "&amp;$D26&amp;" isn't an Id the charter lists"))))))&amp;IF(SUM($N26:$S26)&gt;1,", and "&amp;(SUM($N26:$S26)-1)&amp;" more",""))&amp;IF($T26=1,"  ◇ vague word in Criterion or Pass line","")&amp;IF($U26=1,"  ◇ waived by a builder",""))</f>
        <v/>
      </c>
      <c r="M26" s="9">
        <f>IF(COUNTA($A26:$K26)&gt;0,1,0)</f>
        <v/>
      </c>
      <c r="N26" s="9">
        <f>IF($M26=0,0,IF(OR(TRIM($C26)="",TRIM($E26)="",TRIM($F26)=""),1,0))</f>
        <v/>
      </c>
      <c r="O26" s="9">
        <f>IF($M26=0,0,IF(OR(TRIM($G26)="",SUMPRODUCT((Finished!$G$20:$G$27&lt;&gt;"")*ISNUMBER(SEARCH(Finished!$G$20:$G$27,$G26)))&gt;0),1,0))</f>
        <v/>
      </c>
      <c r="P26" s="9">
        <f>IF($M26=0,0,IF(OR(TRIM($A26)="",COUNTIF($A$6:$A$105,$A26)&gt;1,TRIM($B26)="",COUNTIF(Finished!$G$31:$G$38,$B26)=0),1,0))</f>
        <v/>
      </c>
      <c r="Q26" s="9">
        <f>IF($M26=0,0,IF($H26="Met",IF(OR(TRIM($I26)="",NOT(ISNUMBER($J26))),1,0),IF($H26="Waived",IF(OR(TRIM($K26)="",NOT(ISNUMBER($J26))),1,0),0)))</f>
        <v/>
      </c>
      <c r="R26" s="9">
        <f>IF(OR($M26=0,Finished!$L$5=0),0,IF(($C26&amp;"|"&amp;$E26&amp;"|"&amp;$F26)=($Y26&amp;"|"&amp;$Z26&amp;"|"&amp;$AA26),0,IF(COUNTIFS(Changes!$B$6:$B$105,$A26,Changes!$A$6:$A$105,Finished!$B$13)=0,1,0)))</f>
        <v/>
      </c>
      <c r="S26" s="9">
        <f>IF($M26=0,0,IF(TRIM($D26)="",1,IF(COUNTIF($X$108:$X$118,$D26)=0,1,0)))</f>
        <v/>
      </c>
      <c r="T26" s="9">
        <f>IF($M26=0,0,IF(SUMPRODUCT(($W$108:$W$119&lt;&gt;"")*ISNUMBER(SEARCH($W$108:$W$119,$F26&amp;" "&amp;$C26)))&gt;0,1,0))</f>
        <v/>
      </c>
      <c r="U26" s="9">
        <f>IF(AND($M26=1,$H26="Waived",SUMPRODUCT((Finished!$G$20:$G$27&lt;&gt;"")*ISNUMBER(SEARCH(Finished!$G$20:$G$27,$K26)))&gt;0),1,0)</f>
        <v/>
      </c>
      <c r="Y26" s="27" t="n"/>
      <c r="Z26" s="27" t="n"/>
      <c r="AA26" s="27" t="n"/>
    </row>
    <row r="27" ht="30" customHeight="1">
      <c r="A27" s="30" t="n"/>
      <c r="B27" s="30" t="n"/>
      <c r="C27" s="31" t="n"/>
      <c r="D27" s="30" t="n"/>
      <c r="E27" s="31" t="n"/>
      <c r="F27" s="31" t="n"/>
      <c r="G27" s="31" t="n"/>
      <c r="H27" s="30" t="n"/>
      <c r="I27" s="31" t="n"/>
      <c r="J27" s="32" t="n"/>
      <c r="K27" s="31" t="n"/>
      <c r="L27" s="33">
        <f>IF($M27=0,"",IF(SUM($N27:$S27)=0,"○ Clear",IF($N27=1,IF(TRIM($C27)="","△ Write the criterion",IF(TRIM($E27)="","△ No Test","△ No Pass line")),IF($O27=1,IF(TRIM($G27)="","△ No Owner","△ "&amp;$G27&amp;" is on the builders list"),IF($P27=1,IF(TRIM($A27)="","△ No ID",IF(COUNTIF($A$6:$A$105,$A27)&gt;1,"△ ID used twice",IF(TRIM($B27)="","△ No gate","△ "&amp;$B27&amp;" isn't on the gate list"))),IF($Q27=1,IF($H27="Met",IF(TRIM($I27)="","△ Met with no Evidence","△ Type the date in Met or waived on"),IF(TRIM($K27)="","△ Waived with no Reason","△ Type the date in Met or waived on")),IF($R27=1,"△ Changed after signing, with no Changes row",IF(TRIM($D27)="","△ Pick what it proves","△ "&amp;$D27&amp;" isn't an Id the charter lists"))))))&amp;IF(SUM($N27:$S27)&gt;1,", and "&amp;(SUM($N27:$S27)-1)&amp;" more",""))&amp;IF($T27=1,"  ◇ vague word in Criterion or Pass line","")&amp;IF($U27=1,"  ◇ waived by a builder",""))</f>
        <v/>
      </c>
      <c r="M27" s="9">
        <f>IF(COUNTA($A27:$K27)&gt;0,1,0)</f>
        <v/>
      </c>
      <c r="N27" s="9">
        <f>IF($M27=0,0,IF(OR(TRIM($C27)="",TRIM($E27)="",TRIM($F27)=""),1,0))</f>
        <v/>
      </c>
      <c r="O27" s="9">
        <f>IF($M27=0,0,IF(OR(TRIM($G27)="",SUMPRODUCT((Finished!$G$20:$G$27&lt;&gt;"")*ISNUMBER(SEARCH(Finished!$G$20:$G$27,$G27)))&gt;0),1,0))</f>
        <v/>
      </c>
      <c r="P27" s="9">
        <f>IF($M27=0,0,IF(OR(TRIM($A27)="",COUNTIF($A$6:$A$105,$A27)&gt;1,TRIM($B27)="",COUNTIF(Finished!$G$31:$G$38,$B27)=0),1,0))</f>
        <v/>
      </c>
      <c r="Q27" s="9">
        <f>IF($M27=0,0,IF($H27="Met",IF(OR(TRIM($I27)="",NOT(ISNUMBER($J27))),1,0),IF($H27="Waived",IF(OR(TRIM($K27)="",NOT(ISNUMBER($J27))),1,0),0)))</f>
        <v/>
      </c>
      <c r="R27" s="9">
        <f>IF(OR($M27=0,Finished!$L$5=0),0,IF(($C27&amp;"|"&amp;$E27&amp;"|"&amp;$F27)=($Y27&amp;"|"&amp;$Z27&amp;"|"&amp;$AA27),0,IF(COUNTIFS(Changes!$B$6:$B$105,$A27,Changes!$A$6:$A$105,Finished!$B$13)=0,1,0)))</f>
        <v/>
      </c>
      <c r="S27" s="9">
        <f>IF($M27=0,0,IF(TRIM($D27)="",1,IF(COUNTIF($X$108:$X$118,$D27)=0,1,0)))</f>
        <v/>
      </c>
      <c r="T27" s="9">
        <f>IF($M27=0,0,IF(SUMPRODUCT(($W$108:$W$119&lt;&gt;"")*ISNUMBER(SEARCH($W$108:$W$119,$F27&amp;" "&amp;$C27)))&gt;0,1,0))</f>
        <v/>
      </c>
      <c r="U27" s="9">
        <f>IF(AND($M27=1,$H27="Waived",SUMPRODUCT((Finished!$G$20:$G$27&lt;&gt;"")*ISNUMBER(SEARCH(Finished!$G$20:$G$27,$K27)))&gt;0),1,0)</f>
        <v/>
      </c>
      <c r="Y27" s="27" t="n"/>
      <c r="Z27" s="27" t="n"/>
      <c r="AA27" s="27" t="n"/>
    </row>
    <row r="28" ht="30" customHeight="1">
      <c r="A28" s="30" t="n"/>
      <c r="B28" s="30" t="n"/>
      <c r="C28" s="31" t="n"/>
      <c r="D28" s="30" t="n"/>
      <c r="E28" s="31" t="n"/>
      <c r="F28" s="31" t="n"/>
      <c r="G28" s="31" t="n"/>
      <c r="H28" s="30" t="n"/>
      <c r="I28" s="31" t="n"/>
      <c r="J28" s="32" t="n"/>
      <c r="K28" s="31" t="n"/>
      <c r="L28" s="33">
        <f>IF($M28=0,"",IF(SUM($N28:$S28)=0,"○ Clear",IF($N28=1,IF(TRIM($C28)="","△ Write the criterion",IF(TRIM($E28)="","△ No Test","△ No Pass line")),IF($O28=1,IF(TRIM($G28)="","△ No Owner","△ "&amp;$G28&amp;" is on the builders list"),IF($P28=1,IF(TRIM($A28)="","△ No ID",IF(COUNTIF($A$6:$A$105,$A28)&gt;1,"△ ID used twice",IF(TRIM($B28)="","△ No gate","△ "&amp;$B28&amp;" isn't on the gate list"))),IF($Q28=1,IF($H28="Met",IF(TRIM($I28)="","△ Met with no Evidence","△ Type the date in Met or waived on"),IF(TRIM($K28)="","△ Waived with no Reason","△ Type the date in Met or waived on")),IF($R28=1,"△ Changed after signing, with no Changes row",IF(TRIM($D28)="","△ Pick what it proves","△ "&amp;$D28&amp;" isn't an Id the charter lists"))))))&amp;IF(SUM($N28:$S28)&gt;1,", and "&amp;(SUM($N28:$S28)-1)&amp;" more",""))&amp;IF($T28=1,"  ◇ vague word in Criterion or Pass line","")&amp;IF($U28=1,"  ◇ waived by a builder",""))</f>
        <v/>
      </c>
      <c r="M28" s="9">
        <f>IF(COUNTA($A28:$K28)&gt;0,1,0)</f>
        <v/>
      </c>
      <c r="N28" s="9">
        <f>IF($M28=0,0,IF(OR(TRIM($C28)="",TRIM($E28)="",TRIM($F28)=""),1,0))</f>
        <v/>
      </c>
      <c r="O28" s="9">
        <f>IF($M28=0,0,IF(OR(TRIM($G28)="",SUMPRODUCT((Finished!$G$20:$G$27&lt;&gt;"")*ISNUMBER(SEARCH(Finished!$G$20:$G$27,$G28)))&gt;0),1,0))</f>
        <v/>
      </c>
      <c r="P28" s="9">
        <f>IF($M28=0,0,IF(OR(TRIM($A28)="",COUNTIF($A$6:$A$105,$A28)&gt;1,TRIM($B28)="",COUNTIF(Finished!$G$31:$G$38,$B28)=0),1,0))</f>
        <v/>
      </c>
      <c r="Q28" s="9">
        <f>IF($M28=0,0,IF($H28="Met",IF(OR(TRIM($I28)="",NOT(ISNUMBER($J28))),1,0),IF($H28="Waived",IF(OR(TRIM($K28)="",NOT(ISNUMBER($J28))),1,0),0)))</f>
        <v/>
      </c>
      <c r="R28" s="9">
        <f>IF(OR($M28=0,Finished!$L$5=0),0,IF(($C28&amp;"|"&amp;$E28&amp;"|"&amp;$F28)=($Y28&amp;"|"&amp;$Z28&amp;"|"&amp;$AA28),0,IF(COUNTIFS(Changes!$B$6:$B$105,$A28,Changes!$A$6:$A$105,Finished!$B$13)=0,1,0)))</f>
        <v/>
      </c>
      <c r="S28" s="9">
        <f>IF($M28=0,0,IF(TRIM($D28)="",1,IF(COUNTIF($X$108:$X$118,$D28)=0,1,0)))</f>
        <v/>
      </c>
      <c r="T28" s="9">
        <f>IF($M28=0,0,IF(SUMPRODUCT(($W$108:$W$119&lt;&gt;"")*ISNUMBER(SEARCH($W$108:$W$119,$F28&amp;" "&amp;$C28)))&gt;0,1,0))</f>
        <v/>
      </c>
      <c r="U28" s="9">
        <f>IF(AND($M28=1,$H28="Waived",SUMPRODUCT((Finished!$G$20:$G$27&lt;&gt;"")*ISNUMBER(SEARCH(Finished!$G$20:$G$27,$K28)))&gt;0),1,0)</f>
        <v/>
      </c>
      <c r="Y28" s="27" t="n"/>
      <c r="Z28" s="27" t="n"/>
      <c r="AA28" s="27" t="n"/>
    </row>
    <row r="29" ht="30" customHeight="1">
      <c r="A29" s="30" t="n"/>
      <c r="B29" s="30" t="n"/>
      <c r="C29" s="31" t="n"/>
      <c r="D29" s="30" t="n"/>
      <c r="E29" s="31" t="n"/>
      <c r="F29" s="31" t="n"/>
      <c r="G29" s="31" t="n"/>
      <c r="H29" s="30" t="n"/>
      <c r="I29" s="31" t="n"/>
      <c r="J29" s="32" t="n"/>
      <c r="K29" s="31" t="n"/>
      <c r="L29" s="33">
        <f>IF($M29=0,"",IF(SUM($N29:$S29)=0,"○ Clear",IF($N29=1,IF(TRIM($C29)="","△ Write the criterion",IF(TRIM($E29)="","△ No Test","△ No Pass line")),IF($O29=1,IF(TRIM($G29)="","△ No Owner","△ "&amp;$G29&amp;" is on the builders list"),IF($P29=1,IF(TRIM($A29)="","△ No ID",IF(COUNTIF($A$6:$A$105,$A29)&gt;1,"△ ID used twice",IF(TRIM($B29)="","△ No gate","△ "&amp;$B29&amp;" isn't on the gate list"))),IF($Q29=1,IF($H29="Met",IF(TRIM($I29)="","△ Met with no Evidence","△ Type the date in Met or waived on"),IF(TRIM($K29)="","△ Waived with no Reason","△ Type the date in Met or waived on")),IF($R29=1,"△ Changed after signing, with no Changes row",IF(TRIM($D29)="","△ Pick what it proves","△ "&amp;$D29&amp;" isn't an Id the charter lists"))))))&amp;IF(SUM($N29:$S29)&gt;1,", and "&amp;(SUM($N29:$S29)-1)&amp;" more",""))&amp;IF($T29=1,"  ◇ vague word in Criterion or Pass line","")&amp;IF($U29=1,"  ◇ waived by a builder",""))</f>
        <v/>
      </c>
      <c r="M29" s="9">
        <f>IF(COUNTA($A29:$K29)&gt;0,1,0)</f>
        <v/>
      </c>
      <c r="N29" s="9">
        <f>IF($M29=0,0,IF(OR(TRIM($C29)="",TRIM($E29)="",TRIM($F29)=""),1,0))</f>
        <v/>
      </c>
      <c r="O29" s="9">
        <f>IF($M29=0,0,IF(OR(TRIM($G29)="",SUMPRODUCT((Finished!$G$20:$G$27&lt;&gt;"")*ISNUMBER(SEARCH(Finished!$G$20:$G$27,$G29)))&gt;0),1,0))</f>
        <v/>
      </c>
      <c r="P29" s="9">
        <f>IF($M29=0,0,IF(OR(TRIM($A29)="",COUNTIF($A$6:$A$105,$A29)&gt;1,TRIM($B29)="",COUNTIF(Finished!$G$31:$G$38,$B29)=0),1,0))</f>
        <v/>
      </c>
      <c r="Q29" s="9">
        <f>IF($M29=0,0,IF($H29="Met",IF(OR(TRIM($I29)="",NOT(ISNUMBER($J29))),1,0),IF($H29="Waived",IF(OR(TRIM($K29)="",NOT(ISNUMBER($J29))),1,0),0)))</f>
        <v/>
      </c>
      <c r="R29" s="9">
        <f>IF(OR($M29=0,Finished!$L$5=0),0,IF(($C29&amp;"|"&amp;$E29&amp;"|"&amp;$F29)=($Y29&amp;"|"&amp;$Z29&amp;"|"&amp;$AA29),0,IF(COUNTIFS(Changes!$B$6:$B$105,$A29,Changes!$A$6:$A$105,Finished!$B$13)=0,1,0)))</f>
        <v/>
      </c>
      <c r="S29" s="9">
        <f>IF($M29=0,0,IF(TRIM($D29)="",1,IF(COUNTIF($X$108:$X$118,$D29)=0,1,0)))</f>
        <v/>
      </c>
      <c r="T29" s="9">
        <f>IF($M29=0,0,IF(SUMPRODUCT(($W$108:$W$119&lt;&gt;"")*ISNUMBER(SEARCH($W$108:$W$119,$F29&amp;" "&amp;$C29)))&gt;0,1,0))</f>
        <v/>
      </c>
      <c r="U29" s="9">
        <f>IF(AND($M29=1,$H29="Waived",SUMPRODUCT((Finished!$G$20:$G$27&lt;&gt;"")*ISNUMBER(SEARCH(Finished!$G$20:$G$27,$K29)))&gt;0),1,0)</f>
        <v/>
      </c>
      <c r="Y29" s="27" t="n"/>
      <c r="Z29" s="27" t="n"/>
      <c r="AA29" s="27" t="n"/>
    </row>
    <row r="30" ht="30" customHeight="1">
      <c r="A30" s="30" t="n"/>
      <c r="B30" s="30" t="n"/>
      <c r="C30" s="31" t="n"/>
      <c r="D30" s="30" t="n"/>
      <c r="E30" s="31" t="n"/>
      <c r="F30" s="31" t="n"/>
      <c r="G30" s="31" t="n"/>
      <c r="H30" s="30" t="n"/>
      <c r="I30" s="31" t="n"/>
      <c r="J30" s="32" t="n"/>
      <c r="K30" s="31" t="n"/>
      <c r="L30" s="33">
        <f>IF($M30=0,"",IF(SUM($N30:$S30)=0,"○ Clear",IF($N30=1,IF(TRIM($C30)="","△ Write the criterion",IF(TRIM($E30)="","△ No Test","△ No Pass line")),IF($O30=1,IF(TRIM($G30)="","△ No Owner","△ "&amp;$G30&amp;" is on the builders list"),IF($P30=1,IF(TRIM($A30)="","△ No ID",IF(COUNTIF($A$6:$A$105,$A30)&gt;1,"△ ID used twice",IF(TRIM($B30)="","△ No gate","△ "&amp;$B30&amp;" isn't on the gate list"))),IF($Q30=1,IF($H30="Met",IF(TRIM($I30)="","△ Met with no Evidence","△ Type the date in Met or waived on"),IF(TRIM($K30)="","△ Waived with no Reason","△ Type the date in Met or waived on")),IF($R30=1,"△ Changed after signing, with no Changes row",IF(TRIM($D30)="","△ Pick what it proves","△ "&amp;$D30&amp;" isn't an Id the charter lists"))))))&amp;IF(SUM($N30:$S30)&gt;1,", and "&amp;(SUM($N30:$S30)-1)&amp;" more",""))&amp;IF($T30=1,"  ◇ vague word in Criterion or Pass line","")&amp;IF($U30=1,"  ◇ waived by a builder",""))</f>
        <v/>
      </c>
      <c r="M30" s="9">
        <f>IF(COUNTA($A30:$K30)&gt;0,1,0)</f>
        <v/>
      </c>
      <c r="N30" s="9">
        <f>IF($M30=0,0,IF(OR(TRIM($C30)="",TRIM($E30)="",TRIM($F30)=""),1,0))</f>
        <v/>
      </c>
      <c r="O30" s="9">
        <f>IF($M30=0,0,IF(OR(TRIM($G30)="",SUMPRODUCT((Finished!$G$20:$G$27&lt;&gt;"")*ISNUMBER(SEARCH(Finished!$G$20:$G$27,$G30)))&gt;0),1,0))</f>
        <v/>
      </c>
      <c r="P30" s="9">
        <f>IF($M30=0,0,IF(OR(TRIM($A30)="",COUNTIF($A$6:$A$105,$A30)&gt;1,TRIM($B30)="",COUNTIF(Finished!$G$31:$G$38,$B30)=0),1,0))</f>
        <v/>
      </c>
      <c r="Q30" s="9">
        <f>IF($M30=0,0,IF($H30="Met",IF(OR(TRIM($I30)="",NOT(ISNUMBER($J30))),1,0),IF($H30="Waived",IF(OR(TRIM($K30)="",NOT(ISNUMBER($J30))),1,0),0)))</f>
        <v/>
      </c>
      <c r="R30" s="9">
        <f>IF(OR($M30=0,Finished!$L$5=0),0,IF(($C30&amp;"|"&amp;$E30&amp;"|"&amp;$F30)=($Y30&amp;"|"&amp;$Z30&amp;"|"&amp;$AA30),0,IF(COUNTIFS(Changes!$B$6:$B$105,$A30,Changes!$A$6:$A$105,Finished!$B$13)=0,1,0)))</f>
        <v/>
      </c>
      <c r="S30" s="9">
        <f>IF($M30=0,0,IF(TRIM($D30)="",1,IF(COUNTIF($X$108:$X$118,$D30)=0,1,0)))</f>
        <v/>
      </c>
      <c r="T30" s="9">
        <f>IF($M30=0,0,IF(SUMPRODUCT(($W$108:$W$119&lt;&gt;"")*ISNUMBER(SEARCH($W$108:$W$119,$F30&amp;" "&amp;$C30)))&gt;0,1,0))</f>
        <v/>
      </c>
      <c r="U30" s="9">
        <f>IF(AND($M30=1,$H30="Waived",SUMPRODUCT((Finished!$G$20:$G$27&lt;&gt;"")*ISNUMBER(SEARCH(Finished!$G$20:$G$27,$K30)))&gt;0),1,0)</f>
        <v/>
      </c>
      <c r="Y30" s="27" t="n"/>
      <c r="Z30" s="27" t="n"/>
      <c r="AA30" s="27" t="n"/>
    </row>
    <row r="31" ht="30" customHeight="1">
      <c r="A31" s="30" t="n"/>
      <c r="B31" s="30" t="n"/>
      <c r="C31" s="31" t="n"/>
      <c r="D31" s="30" t="n"/>
      <c r="E31" s="31" t="n"/>
      <c r="F31" s="31" t="n"/>
      <c r="G31" s="31" t="n"/>
      <c r="H31" s="30" t="n"/>
      <c r="I31" s="31" t="n"/>
      <c r="J31" s="32" t="n"/>
      <c r="K31" s="31" t="n"/>
      <c r="L31" s="33">
        <f>IF($M31=0,"",IF(SUM($N31:$S31)=0,"○ Clear",IF($N31=1,IF(TRIM($C31)="","△ Write the criterion",IF(TRIM($E31)="","△ No Test","△ No Pass line")),IF($O31=1,IF(TRIM($G31)="","△ No Owner","△ "&amp;$G31&amp;" is on the builders list"),IF($P31=1,IF(TRIM($A31)="","△ No ID",IF(COUNTIF($A$6:$A$105,$A31)&gt;1,"△ ID used twice",IF(TRIM($B31)="","△ No gate","△ "&amp;$B31&amp;" isn't on the gate list"))),IF($Q31=1,IF($H31="Met",IF(TRIM($I31)="","△ Met with no Evidence","△ Type the date in Met or waived on"),IF(TRIM($K31)="","△ Waived with no Reason","△ Type the date in Met or waived on")),IF($R31=1,"△ Changed after signing, with no Changes row",IF(TRIM($D31)="","△ Pick what it proves","△ "&amp;$D31&amp;" isn't an Id the charter lists"))))))&amp;IF(SUM($N31:$S31)&gt;1,", and "&amp;(SUM($N31:$S31)-1)&amp;" more",""))&amp;IF($T31=1,"  ◇ vague word in Criterion or Pass line","")&amp;IF($U31=1,"  ◇ waived by a builder",""))</f>
        <v/>
      </c>
      <c r="M31" s="9">
        <f>IF(COUNTA($A31:$K31)&gt;0,1,0)</f>
        <v/>
      </c>
      <c r="N31" s="9">
        <f>IF($M31=0,0,IF(OR(TRIM($C31)="",TRIM($E31)="",TRIM($F31)=""),1,0))</f>
        <v/>
      </c>
      <c r="O31" s="9">
        <f>IF($M31=0,0,IF(OR(TRIM($G31)="",SUMPRODUCT((Finished!$G$20:$G$27&lt;&gt;"")*ISNUMBER(SEARCH(Finished!$G$20:$G$27,$G31)))&gt;0),1,0))</f>
        <v/>
      </c>
      <c r="P31" s="9">
        <f>IF($M31=0,0,IF(OR(TRIM($A31)="",COUNTIF($A$6:$A$105,$A31)&gt;1,TRIM($B31)="",COUNTIF(Finished!$G$31:$G$38,$B31)=0),1,0))</f>
        <v/>
      </c>
      <c r="Q31" s="9">
        <f>IF($M31=0,0,IF($H31="Met",IF(OR(TRIM($I31)="",NOT(ISNUMBER($J31))),1,0),IF($H31="Waived",IF(OR(TRIM($K31)="",NOT(ISNUMBER($J31))),1,0),0)))</f>
        <v/>
      </c>
      <c r="R31" s="9">
        <f>IF(OR($M31=0,Finished!$L$5=0),0,IF(($C31&amp;"|"&amp;$E31&amp;"|"&amp;$F31)=($Y31&amp;"|"&amp;$Z31&amp;"|"&amp;$AA31),0,IF(COUNTIFS(Changes!$B$6:$B$105,$A31,Changes!$A$6:$A$105,Finished!$B$13)=0,1,0)))</f>
        <v/>
      </c>
      <c r="S31" s="9">
        <f>IF($M31=0,0,IF(TRIM($D31)="",1,IF(COUNTIF($X$108:$X$118,$D31)=0,1,0)))</f>
        <v/>
      </c>
      <c r="T31" s="9">
        <f>IF($M31=0,0,IF(SUMPRODUCT(($W$108:$W$119&lt;&gt;"")*ISNUMBER(SEARCH($W$108:$W$119,$F31&amp;" "&amp;$C31)))&gt;0,1,0))</f>
        <v/>
      </c>
      <c r="U31" s="9">
        <f>IF(AND($M31=1,$H31="Waived",SUMPRODUCT((Finished!$G$20:$G$27&lt;&gt;"")*ISNUMBER(SEARCH(Finished!$G$20:$G$27,$K31)))&gt;0),1,0)</f>
        <v/>
      </c>
      <c r="Y31" s="27" t="n"/>
      <c r="Z31" s="27" t="n"/>
      <c r="AA31" s="27" t="n"/>
    </row>
    <row r="32" ht="30" customHeight="1">
      <c r="A32" s="30" t="n"/>
      <c r="B32" s="30" t="n"/>
      <c r="C32" s="31" t="n"/>
      <c r="D32" s="30" t="n"/>
      <c r="E32" s="31" t="n"/>
      <c r="F32" s="31" t="n"/>
      <c r="G32" s="31" t="n"/>
      <c r="H32" s="30" t="n"/>
      <c r="I32" s="31" t="n"/>
      <c r="J32" s="32" t="n"/>
      <c r="K32" s="31" t="n"/>
      <c r="L32" s="33">
        <f>IF($M32=0,"",IF(SUM($N32:$S32)=0,"○ Clear",IF($N32=1,IF(TRIM($C32)="","△ Write the criterion",IF(TRIM($E32)="","△ No Test","△ No Pass line")),IF($O32=1,IF(TRIM($G32)="","△ No Owner","△ "&amp;$G32&amp;" is on the builders list"),IF($P32=1,IF(TRIM($A32)="","△ No ID",IF(COUNTIF($A$6:$A$105,$A32)&gt;1,"△ ID used twice",IF(TRIM($B32)="","△ No gate","△ "&amp;$B32&amp;" isn't on the gate list"))),IF($Q32=1,IF($H32="Met",IF(TRIM($I32)="","△ Met with no Evidence","△ Type the date in Met or waived on"),IF(TRIM($K32)="","△ Waived with no Reason","△ Type the date in Met or waived on")),IF($R32=1,"△ Changed after signing, with no Changes row",IF(TRIM($D32)="","△ Pick what it proves","△ "&amp;$D32&amp;" isn't an Id the charter lists"))))))&amp;IF(SUM($N32:$S32)&gt;1,", and "&amp;(SUM($N32:$S32)-1)&amp;" more",""))&amp;IF($T32=1,"  ◇ vague word in Criterion or Pass line","")&amp;IF($U32=1,"  ◇ waived by a builder",""))</f>
        <v/>
      </c>
      <c r="M32" s="9">
        <f>IF(COUNTA($A32:$K32)&gt;0,1,0)</f>
        <v/>
      </c>
      <c r="N32" s="9">
        <f>IF($M32=0,0,IF(OR(TRIM($C32)="",TRIM($E32)="",TRIM($F32)=""),1,0))</f>
        <v/>
      </c>
      <c r="O32" s="9">
        <f>IF($M32=0,0,IF(OR(TRIM($G32)="",SUMPRODUCT((Finished!$G$20:$G$27&lt;&gt;"")*ISNUMBER(SEARCH(Finished!$G$20:$G$27,$G32)))&gt;0),1,0))</f>
        <v/>
      </c>
      <c r="P32" s="9">
        <f>IF($M32=0,0,IF(OR(TRIM($A32)="",COUNTIF($A$6:$A$105,$A32)&gt;1,TRIM($B32)="",COUNTIF(Finished!$G$31:$G$38,$B32)=0),1,0))</f>
        <v/>
      </c>
      <c r="Q32" s="9">
        <f>IF($M32=0,0,IF($H32="Met",IF(OR(TRIM($I32)="",NOT(ISNUMBER($J32))),1,0),IF($H32="Waived",IF(OR(TRIM($K32)="",NOT(ISNUMBER($J32))),1,0),0)))</f>
        <v/>
      </c>
      <c r="R32" s="9">
        <f>IF(OR($M32=0,Finished!$L$5=0),0,IF(($C32&amp;"|"&amp;$E32&amp;"|"&amp;$F32)=($Y32&amp;"|"&amp;$Z32&amp;"|"&amp;$AA32),0,IF(COUNTIFS(Changes!$B$6:$B$105,$A32,Changes!$A$6:$A$105,Finished!$B$13)=0,1,0)))</f>
        <v/>
      </c>
      <c r="S32" s="9">
        <f>IF($M32=0,0,IF(TRIM($D32)="",1,IF(COUNTIF($X$108:$X$118,$D32)=0,1,0)))</f>
        <v/>
      </c>
      <c r="T32" s="9">
        <f>IF($M32=0,0,IF(SUMPRODUCT(($W$108:$W$119&lt;&gt;"")*ISNUMBER(SEARCH($W$108:$W$119,$F32&amp;" "&amp;$C32)))&gt;0,1,0))</f>
        <v/>
      </c>
      <c r="U32" s="9">
        <f>IF(AND($M32=1,$H32="Waived",SUMPRODUCT((Finished!$G$20:$G$27&lt;&gt;"")*ISNUMBER(SEARCH(Finished!$G$20:$G$27,$K32)))&gt;0),1,0)</f>
        <v/>
      </c>
      <c r="Y32" s="27" t="n"/>
      <c r="Z32" s="27" t="n"/>
      <c r="AA32" s="27" t="n"/>
    </row>
    <row r="33" ht="30" customHeight="1">
      <c r="A33" s="30" t="n"/>
      <c r="B33" s="30" t="n"/>
      <c r="C33" s="31" t="n"/>
      <c r="D33" s="30" t="n"/>
      <c r="E33" s="31" t="n"/>
      <c r="F33" s="31" t="n"/>
      <c r="G33" s="31" t="n"/>
      <c r="H33" s="30" t="n"/>
      <c r="I33" s="31" t="n"/>
      <c r="J33" s="32" t="n"/>
      <c r="K33" s="31" t="n"/>
      <c r="L33" s="33">
        <f>IF($M33=0,"",IF(SUM($N33:$S33)=0,"○ Clear",IF($N33=1,IF(TRIM($C33)="","△ Write the criterion",IF(TRIM($E33)="","△ No Test","△ No Pass line")),IF($O33=1,IF(TRIM($G33)="","△ No Owner","△ "&amp;$G33&amp;" is on the builders list"),IF($P33=1,IF(TRIM($A33)="","△ No ID",IF(COUNTIF($A$6:$A$105,$A33)&gt;1,"△ ID used twice",IF(TRIM($B33)="","△ No gate","△ "&amp;$B33&amp;" isn't on the gate list"))),IF($Q33=1,IF($H33="Met",IF(TRIM($I33)="","△ Met with no Evidence","△ Type the date in Met or waived on"),IF(TRIM($K33)="","△ Waived with no Reason","△ Type the date in Met or waived on")),IF($R33=1,"△ Changed after signing, with no Changes row",IF(TRIM($D33)="","△ Pick what it proves","△ "&amp;$D33&amp;" isn't an Id the charter lists"))))))&amp;IF(SUM($N33:$S33)&gt;1,", and "&amp;(SUM($N33:$S33)-1)&amp;" more",""))&amp;IF($T33=1,"  ◇ vague word in Criterion or Pass line","")&amp;IF($U33=1,"  ◇ waived by a builder",""))</f>
        <v/>
      </c>
      <c r="M33" s="9">
        <f>IF(COUNTA($A33:$K33)&gt;0,1,0)</f>
        <v/>
      </c>
      <c r="N33" s="9">
        <f>IF($M33=0,0,IF(OR(TRIM($C33)="",TRIM($E33)="",TRIM($F33)=""),1,0))</f>
        <v/>
      </c>
      <c r="O33" s="9">
        <f>IF($M33=0,0,IF(OR(TRIM($G33)="",SUMPRODUCT((Finished!$G$20:$G$27&lt;&gt;"")*ISNUMBER(SEARCH(Finished!$G$20:$G$27,$G33)))&gt;0),1,0))</f>
        <v/>
      </c>
      <c r="P33" s="9">
        <f>IF($M33=0,0,IF(OR(TRIM($A33)="",COUNTIF($A$6:$A$105,$A33)&gt;1,TRIM($B33)="",COUNTIF(Finished!$G$31:$G$38,$B33)=0),1,0))</f>
        <v/>
      </c>
      <c r="Q33" s="9">
        <f>IF($M33=0,0,IF($H33="Met",IF(OR(TRIM($I33)="",NOT(ISNUMBER($J33))),1,0),IF($H33="Waived",IF(OR(TRIM($K33)="",NOT(ISNUMBER($J33))),1,0),0)))</f>
        <v/>
      </c>
      <c r="R33" s="9">
        <f>IF(OR($M33=0,Finished!$L$5=0),0,IF(($C33&amp;"|"&amp;$E33&amp;"|"&amp;$F33)=($Y33&amp;"|"&amp;$Z33&amp;"|"&amp;$AA33),0,IF(COUNTIFS(Changes!$B$6:$B$105,$A33,Changes!$A$6:$A$105,Finished!$B$13)=0,1,0)))</f>
        <v/>
      </c>
      <c r="S33" s="9">
        <f>IF($M33=0,0,IF(TRIM($D33)="",1,IF(COUNTIF($X$108:$X$118,$D33)=0,1,0)))</f>
        <v/>
      </c>
      <c r="T33" s="9">
        <f>IF($M33=0,0,IF(SUMPRODUCT(($W$108:$W$119&lt;&gt;"")*ISNUMBER(SEARCH($W$108:$W$119,$F33&amp;" "&amp;$C33)))&gt;0,1,0))</f>
        <v/>
      </c>
      <c r="U33" s="9">
        <f>IF(AND($M33=1,$H33="Waived",SUMPRODUCT((Finished!$G$20:$G$27&lt;&gt;"")*ISNUMBER(SEARCH(Finished!$G$20:$G$27,$K33)))&gt;0),1,0)</f>
        <v/>
      </c>
      <c r="Y33" s="27" t="n"/>
      <c r="Z33" s="27" t="n"/>
      <c r="AA33" s="27" t="n"/>
    </row>
    <row r="34" ht="30" customHeight="1">
      <c r="A34" s="30" t="n"/>
      <c r="B34" s="30" t="n"/>
      <c r="C34" s="31" t="n"/>
      <c r="D34" s="30" t="n"/>
      <c r="E34" s="31" t="n"/>
      <c r="F34" s="31" t="n"/>
      <c r="G34" s="31" t="n"/>
      <c r="H34" s="30" t="n"/>
      <c r="I34" s="31" t="n"/>
      <c r="J34" s="32" t="n"/>
      <c r="K34" s="31" t="n"/>
      <c r="L34" s="33">
        <f>IF($M34=0,"",IF(SUM($N34:$S34)=0,"○ Clear",IF($N34=1,IF(TRIM($C34)="","△ Write the criterion",IF(TRIM($E34)="","△ No Test","△ No Pass line")),IF($O34=1,IF(TRIM($G34)="","△ No Owner","△ "&amp;$G34&amp;" is on the builders list"),IF($P34=1,IF(TRIM($A34)="","△ No ID",IF(COUNTIF($A$6:$A$105,$A34)&gt;1,"△ ID used twice",IF(TRIM($B34)="","△ No gate","△ "&amp;$B34&amp;" isn't on the gate list"))),IF($Q34=1,IF($H34="Met",IF(TRIM($I34)="","△ Met with no Evidence","△ Type the date in Met or waived on"),IF(TRIM($K34)="","△ Waived with no Reason","△ Type the date in Met or waived on")),IF($R34=1,"△ Changed after signing, with no Changes row",IF(TRIM($D34)="","△ Pick what it proves","△ "&amp;$D34&amp;" isn't an Id the charter lists"))))))&amp;IF(SUM($N34:$S34)&gt;1,", and "&amp;(SUM($N34:$S34)-1)&amp;" more",""))&amp;IF($T34=1,"  ◇ vague word in Criterion or Pass line","")&amp;IF($U34=1,"  ◇ waived by a builder",""))</f>
        <v/>
      </c>
      <c r="M34" s="9">
        <f>IF(COUNTA($A34:$K34)&gt;0,1,0)</f>
        <v/>
      </c>
      <c r="N34" s="9">
        <f>IF($M34=0,0,IF(OR(TRIM($C34)="",TRIM($E34)="",TRIM($F34)=""),1,0))</f>
        <v/>
      </c>
      <c r="O34" s="9">
        <f>IF($M34=0,0,IF(OR(TRIM($G34)="",SUMPRODUCT((Finished!$G$20:$G$27&lt;&gt;"")*ISNUMBER(SEARCH(Finished!$G$20:$G$27,$G34)))&gt;0),1,0))</f>
        <v/>
      </c>
      <c r="P34" s="9">
        <f>IF($M34=0,0,IF(OR(TRIM($A34)="",COUNTIF($A$6:$A$105,$A34)&gt;1,TRIM($B34)="",COUNTIF(Finished!$G$31:$G$38,$B34)=0),1,0))</f>
        <v/>
      </c>
      <c r="Q34" s="9">
        <f>IF($M34=0,0,IF($H34="Met",IF(OR(TRIM($I34)="",NOT(ISNUMBER($J34))),1,0),IF($H34="Waived",IF(OR(TRIM($K34)="",NOT(ISNUMBER($J34))),1,0),0)))</f>
        <v/>
      </c>
      <c r="R34" s="9">
        <f>IF(OR($M34=0,Finished!$L$5=0),0,IF(($C34&amp;"|"&amp;$E34&amp;"|"&amp;$F34)=($Y34&amp;"|"&amp;$Z34&amp;"|"&amp;$AA34),0,IF(COUNTIFS(Changes!$B$6:$B$105,$A34,Changes!$A$6:$A$105,Finished!$B$13)=0,1,0)))</f>
        <v/>
      </c>
      <c r="S34" s="9">
        <f>IF($M34=0,0,IF(TRIM($D34)="",1,IF(COUNTIF($X$108:$X$118,$D34)=0,1,0)))</f>
        <v/>
      </c>
      <c r="T34" s="9">
        <f>IF($M34=0,0,IF(SUMPRODUCT(($W$108:$W$119&lt;&gt;"")*ISNUMBER(SEARCH($W$108:$W$119,$F34&amp;" "&amp;$C34)))&gt;0,1,0))</f>
        <v/>
      </c>
      <c r="U34" s="9">
        <f>IF(AND($M34=1,$H34="Waived",SUMPRODUCT((Finished!$G$20:$G$27&lt;&gt;"")*ISNUMBER(SEARCH(Finished!$G$20:$G$27,$K34)))&gt;0),1,0)</f>
        <v/>
      </c>
      <c r="Y34" s="27" t="n"/>
      <c r="Z34" s="27" t="n"/>
      <c r="AA34" s="27" t="n"/>
    </row>
    <row r="35" ht="30" customHeight="1">
      <c r="A35" s="30" t="n"/>
      <c r="B35" s="30" t="n"/>
      <c r="C35" s="31" t="n"/>
      <c r="D35" s="30" t="n"/>
      <c r="E35" s="31" t="n"/>
      <c r="F35" s="31" t="n"/>
      <c r="G35" s="31" t="n"/>
      <c r="H35" s="30" t="n"/>
      <c r="I35" s="31" t="n"/>
      <c r="J35" s="32" t="n"/>
      <c r="K35" s="31" t="n"/>
      <c r="L35" s="33">
        <f>IF($M35=0,"",IF(SUM($N35:$S35)=0,"○ Clear",IF($N35=1,IF(TRIM($C35)="","△ Write the criterion",IF(TRIM($E35)="","△ No Test","△ No Pass line")),IF($O35=1,IF(TRIM($G35)="","△ No Owner","△ "&amp;$G35&amp;" is on the builders list"),IF($P35=1,IF(TRIM($A35)="","△ No ID",IF(COUNTIF($A$6:$A$105,$A35)&gt;1,"△ ID used twice",IF(TRIM($B35)="","△ No gate","△ "&amp;$B35&amp;" isn't on the gate list"))),IF($Q35=1,IF($H35="Met",IF(TRIM($I35)="","△ Met with no Evidence","△ Type the date in Met or waived on"),IF(TRIM($K35)="","△ Waived with no Reason","△ Type the date in Met or waived on")),IF($R35=1,"△ Changed after signing, with no Changes row",IF(TRIM($D35)="","△ Pick what it proves","△ "&amp;$D35&amp;" isn't an Id the charter lists"))))))&amp;IF(SUM($N35:$S35)&gt;1,", and "&amp;(SUM($N35:$S35)-1)&amp;" more",""))&amp;IF($T35=1,"  ◇ vague word in Criterion or Pass line","")&amp;IF($U35=1,"  ◇ waived by a builder",""))</f>
        <v/>
      </c>
      <c r="M35" s="9">
        <f>IF(COUNTA($A35:$K35)&gt;0,1,0)</f>
        <v/>
      </c>
      <c r="N35" s="9">
        <f>IF($M35=0,0,IF(OR(TRIM($C35)="",TRIM($E35)="",TRIM($F35)=""),1,0))</f>
        <v/>
      </c>
      <c r="O35" s="9">
        <f>IF($M35=0,0,IF(OR(TRIM($G35)="",SUMPRODUCT((Finished!$G$20:$G$27&lt;&gt;"")*ISNUMBER(SEARCH(Finished!$G$20:$G$27,$G35)))&gt;0),1,0))</f>
        <v/>
      </c>
      <c r="P35" s="9">
        <f>IF($M35=0,0,IF(OR(TRIM($A35)="",COUNTIF($A$6:$A$105,$A35)&gt;1,TRIM($B35)="",COUNTIF(Finished!$G$31:$G$38,$B35)=0),1,0))</f>
        <v/>
      </c>
      <c r="Q35" s="9">
        <f>IF($M35=0,0,IF($H35="Met",IF(OR(TRIM($I35)="",NOT(ISNUMBER($J35))),1,0),IF($H35="Waived",IF(OR(TRIM($K35)="",NOT(ISNUMBER($J35))),1,0),0)))</f>
        <v/>
      </c>
      <c r="R35" s="9">
        <f>IF(OR($M35=0,Finished!$L$5=0),0,IF(($C35&amp;"|"&amp;$E35&amp;"|"&amp;$F35)=($Y35&amp;"|"&amp;$Z35&amp;"|"&amp;$AA35),0,IF(COUNTIFS(Changes!$B$6:$B$105,$A35,Changes!$A$6:$A$105,Finished!$B$13)=0,1,0)))</f>
        <v/>
      </c>
      <c r="S35" s="9">
        <f>IF($M35=0,0,IF(TRIM($D35)="",1,IF(COUNTIF($X$108:$X$118,$D35)=0,1,0)))</f>
        <v/>
      </c>
      <c r="T35" s="9">
        <f>IF($M35=0,0,IF(SUMPRODUCT(($W$108:$W$119&lt;&gt;"")*ISNUMBER(SEARCH($W$108:$W$119,$F35&amp;" "&amp;$C35)))&gt;0,1,0))</f>
        <v/>
      </c>
      <c r="U35" s="9">
        <f>IF(AND($M35=1,$H35="Waived",SUMPRODUCT((Finished!$G$20:$G$27&lt;&gt;"")*ISNUMBER(SEARCH(Finished!$G$20:$G$27,$K35)))&gt;0),1,0)</f>
        <v/>
      </c>
      <c r="Y35" s="27" t="n"/>
      <c r="Z35" s="27" t="n"/>
      <c r="AA35" s="27" t="n"/>
    </row>
    <row r="36" ht="30" customHeight="1">
      <c r="A36" s="30" t="n"/>
      <c r="B36" s="30" t="n"/>
      <c r="C36" s="31" t="n"/>
      <c r="D36" s="30" t="n"/>
      <c r="E36" s="31" t="n"/>
      <c r="F36" s="31" t="n"/>
      <c r="G36" s="31" t="n"/>
      <c r="H36" s="30" t="n"/>
      <c r="I36" s="31" t="n"/>
      <c r="J36" s="32" t="n"/>
      <c r="K36" s="31" t="n"/>
      <c r="L36" s="33">
        <f>IF($M36=0,"",IF(SUM($N36:$S36)=0,"○ Clear",IF($N36=1,IF(TRIM($C36)="","△ Write the criterion",IF(TRIM($E36)="","△ No Test","△ No Pass line")),IF($O36=1,IF(TRIM($G36)="","△ No Owner","△ "&amp;$G36&amp;" is on the builders list"),IF($P36=1,IF(TRIM($A36)="","△ No ID",IF(COUNTIF($A$6:$A$105,$A36)&gt;1,"△ ID used twice",IF(TRIM($B36)="","△ No gate","△ "&amp;$B36&amp;" isn't on the gate list"))),IF($Q36=1,IF($H36="Met",IF(TRIM($I36)="","△ Met with no Evidence","△ Type the date in Met or waived on"),IF(TRIM($K36)="","△ Waived with no Reason","△ Type the date in Met or waived on")),IF($R36=1,"△ Changed after signing, with no Changes row",IF(TRIM($D36)="","△ Pick what it proves","△ "&amp;$D36&amp;" isn't an Id the charter lists"))))))&amp;IF(SUM($N36:$S36)&gt;1,", and "&amp;(SUM($N36:$S36)-1)&amp;" more",""))&amp;IF($T36=1,"  ◇ vague word in Criterion or Pass line","")&amp;IF($U36=1,"  ◇ waived by a builder",""))</f>
        <v/>
      </c>
      <c r="M36" s="9">
        <f>IF(COUNTA($A36:$K36)&gt;0,1,0)</f>
        <v/>
      </c>
      <c r="N36" s="9">
        <f>IF($M36=0,0,IF(OR(TRIM($C36)="",TRIM($E36)="",TRIM($F36)=""),1,0))</f>
        <v/>
      </c>
      <c r="O36" s="9">
        <f>IF($M36=0,0,IF(OR(TRIM($G36)="",SUMPRODUCT((Finished!$G$20:$G$27&lt;&gt;"")*ISNUMBER(SEARCH(Finished!$G$20:$G$27,$G36)))&gt;0),1,0))</f>
        <v/>
      </c>
      <c r="P36" s="9">
        <f>IF($M36=0,0,IF(OR(TRIM($A36)="",COUNTIF($A$6:$A$105,$A36)&gt;1,TRIM($B36)="",COUNTIF(Finished!$G$31:$G$38,$B36)=0),1,0))</f>
        <v/>
      </c>
      <c r="Q36" s="9">
        <f>IF($M36=0,0,IF($H36="Met",IF(OR(TRIM($I36)="",NOT(ISNUMBER($J36))),1,0),IF($H36="Waived",IF(OR(TRIM($K36)="",NOT(ISNUMBER($J36))),1,0),0)))</f>
        <v/>
      </c>
      <c r="R36" s="9">
        <f>IF(OR($M36=0,Finished!$L$5=0),0,IF(($C36&amp;"|"&amp;$E36&amp;"|"&amp;$F36)=($Y36&amp;"|"&amp;$Z36&amp;"|"&amp;$AA36),0,IF(COUNTIFS(Changes!$B$6:$B$105,$A36,Changes!$A$6:$A$105,Finished!$B$13)=0,1,0)))</f>
        <v/>
      </c>
      <c r="S36" s="9">
        <f>IF($M36=0,0,IF(TRIM($D36)="",1,IF(COUNTIF($X$108:$X$118,$D36)=0,1,0)))</f>
        <v/>
      </c>
      <c r="T36" s="9">
        <f>IF($M36=0,0,IF(SUMPRODUCT(($W$108:$W$119&lt;&gt;"")*ISNUMBER(SEARCH($W$108:$W$119,$F36&amp;" "&amp;$C36)))&gt;0,1,0))</f>
        <v/>
      </c>
      <c r="U36" s="9">
        <f>IF(AND($M36=1,$H36="Waived",SUMPRODUCT((Finished!$G$20:$G$27&lt;&gt;"")*ISNUMBER(SEARCH(Finished!$G$20:$G$27,$K36)))&gt;0),1,0)</f>
        <v/>
      </c>
      <c r="Y36" s="27" t="n"/>
      <c r="Z36" s="27" t="n"/>
      <c r="AA36" s="27" t="n"/>
    </row>
    <row r="37" ht="30" customHeight="1">
      <c r="A37" s="30" t="n"/>
      <c r="B37" s="30" t="n"/>
      <c r="C37" s="31" t="n"/>
      <c r="D37" s="30" t="n"/>
      <c r="E37" s="31" t="n"/>
      <c r="F37" s="31" t="n"/>
      <c r="G37" s="31" t="n"/>
      <c r="H37" s="30" t="n"/>
      <c r="I37" s="31" t="n"/>
      <c r="J37" s="32" t="n"/>
      <c r="K37" s="31" t="n"/>
      <c r="L37" s="33">
        <f>IF($M37=0,"",IF(SUM($N37:$S37)=0,"○ Clear",IF($N37=1,IF(TRIM($C37)="","△ Write the criterion",IF(TRIM($E37)="","△ No Test","△ No Pass line")),IF($O37=1,IF(TRIM($G37)="","△ No Owner","△ "&amp;$G37&amp;" is on the builders list"),IF($P37=1,IF(TRIM($A37)="","△ No ID",IF(COUNTIF($A$6:$A$105,$A37)&gt;1,"△ ID used twice",IF(TRIM($B37)="","△ No gate","△ "&amp;$B37&amp;" isn't on the gate list"))),IF($Q37=1,IF($H37="Met",IF(TRIM($I37)="","△ Met with no Evidence","△ Type the date in Met or waived on"),IF(TRIM($K37)="","△ Waived with no Reason","△ Type the date in Met or waived on")),IF($R37=1,"△ Changed after signing, with no Changes row",IF(TRIM($D37)="","△ Pick what it proves","△ "&amp;$D37&amp;" isn't an Id the charter lists"))))))&amp;IF(SUM($N37:$S37)&gt;1,", and "&amp;(SUM($N37:$S37)-1)&amp;" more",""))&amp;IF($T37=1,"  ◇ vague word in Criterion or Pass line","")&amp;IF($U37=1,"  ◇ waived by a builder",""))</f>
        <v/>
      </c>
      <c r="M37" s="9">
        <f>IF(COUNTA($A37:$K37)&gt;0,1,0)</f>
        <v/>
      </c>
      <c r="N37" s="9">
        <f>IF($M37=0,0,IF(OR(TRIM($C37)="",TRIM($E37)="",TRIM($F37)=""),1,0))</f>
        <v/>
      </c>
      <c r="O37" s="9">
        <f>IF($M37=0,0,IF(OR(TRIM($G37)="",SUMPRODUCT((Finished!$G$20:$G$27&lt;&gt;"")*ISNUMBER(SEARCH(Finished!$G$20:$G$27,$G37)))&gt;0),1,0))</f>
        <v/>
      </c>
      <c r="P37" s="9">
        <f>IF($M37=0,0,IF(OR(TRIM($A37)="",COUNTIF($A$6:$A$105,$A37)&gt;1,TRIM($B37)="",COUNTIF(Finished!$G$31:$G$38,$B37)=0),1,0))</f>
        <v/>
      </c>
      <c r="Q37" s="9">
        <f>IF($M37=0,0,IF($H37="Met",IF(OR(TRIM($I37)="",NOT(ISNUMBER($J37))),1,0),IF($H37="Waived",IF(OR(TRIM($K37)="",NOT(ISNUMBER($J37))),1,0),0)))</f>
        <v/>
      </c>
      <c r="R37" s="9">
        <f>IF(OR($M37=0,Finished!$L$5=0),0,IF(($C37&amp;"|"&amp;$E37&amp;"|"&amp;$F37)=($Y37&amp;"|"&amp;$Z37&amp;"|"&amp;$AA37),0,IF(COUNTIFS(Changes!$B$6:$B$105,$A37,Changes!$A$6:$A$105,Finished!$B$13)=0,1,0)))</f>
        <v/>
      </c>
      <c r="S37" s="9">
        <f>IF($M37=0,0,IF(TRIM($D37)="",1,IF(COUNTIF($X$108:$X$118,$D37)=0,1,0)))</f>
        <v/>
      </c>
      <c r="T37" s="9">
        <f>IF($M37=0,0,IF(SUMPRODUCT(($W$108:$W$119&lt;&gt;"")*ISNUMBER(SEARCH($W$108:$W$119,$F37&amp;" "&amp;$C37)))&gt;0,1,0))</f>
        <v/>
      </c>
      <c r="U37" s="9">
        <f>IF(AND($M37=1,$H37="Waived",SUMPRODUCT((Finished!$G$20:$G$27&lt;&gt;"")*ISNUMBER(SEARCH(Finished!$G$20:$G$27,$K37)))&gt;0),1,0)</f>
        <v/>
      </c>
      <c r="Y37" s="27" t="n"/>
      <c r="Z37" s="27" t="n"/>
      <c r="AA37" s="27" t="n"/>
    </row>
    <row r="38" ht="30" customHeight="1">
      <c r="A38" s="30" t="n"/>
      <c r="B38" s="30" t="n"/>
      <c r="C38" s="31" t="n"/>
      <c r="D38" s="30" t="n"/>
      <c r="E38" s="31" t="n"/>
      <c r="F38" s="31" t="n"/>
      <c r="G38" s="31" t="n"/>
      <c r="H38" s="30" t="n"/>
      <c r="I38" s="31" t="n"/>
      <c r="J38" s="32" t="n"/>
      <c r="K38" s="31" t="n"/>
      <c r="L38" s="33">
        <f>IF($M38=0,"",IF(SUM($N38:$S38)=0,"○ Clear",IF($N38=1,IF(TRIM($C38)="","△ Write the criterion",IF(TRIM($E38)="","△ No Test","△ No Pass line")),IF($O38=1,IF(TRIM($G38)="","△ No Owner","△ "&amp;$G38&amp;" is on the builders list"),IF($P38=1,IF(TRIM($A38)="","△ No ID",IF(COUNTIF($A$6:$A$105,$A38)&gt;1,"△ ID used twice",IF(TRIM($B38)="","△ No gate","△ "&amp;$B38&amp;" isn't on the gate list"))),IF($Q38=1,IF($H38="Met",IF(TRIM($I38)="","△ Met with no Evidence","△ Type the date in Met or waived on"),IF(TRIM($K38)="","△ Waived with no Reason","△ Type the date in Met or waived on")),IF($R38=1,"△ Changed after signing, with no Changes row",IF(TRIM($D38)="","△ Pick what it proves","△ "&amp;$D38&amp;" isn't an Id the charter lists"))))))&amp;IF(SUM($N38:$S38)&gt;1,", and "&amp;(SUM($N38:$S38)-1)&amp;" more",""))&amp;IF($T38=1,"  ◇ vague word in Criterion or Pass line","")&amp;IF($U38=1,"  ◇ waived by a builder",""))</f>
        <v/>
      </c>
      <c r="M38" s="9">
        <f>IF(COUNTA($A38:$K38)&gt;0,1,0)</f>
        <v/>
      </c>
      <c r="N38" s="9">
        <f>IF($M38=0,0,IF(OR(TRIM($C38)="",TRIM($E38)="",TRIM($F38)=""),1,0))</f>
        <v/>
      </c>
      <c r="O38" s="9">
        <f>IF($M38=0,0,IF(OR(TRIM($G38)="",SUMPRODUCT((Finished!$G$20:$G$27&lt;&gt;"")*ISNUMBER(SEARCH(Finished!$G$20:$G$27,$G38)))&gt;0),1,0))</f>
        <v/>
      </c>
      <c r="P38" s="9">
        <f>IF($M38=0,0,IF(OR(TRIM($A38)="",COUNTIF($A$6:$A$105,$A38)&gt;1,TRIM($B38)="",COUNTIF(Finished!$G$31:$G$38,$B38)=0),1,0))</f>
        <v/>
      </c>
      <c r="Q38" s="9">
        <f>IF($M38=0,0,IF($H38="Met",IF(OR(TRIM($I38)="",NOT(ISNUMBER($J38))),1,0),IF($H38="Waived",IF(OR(TRIM($K38)="",NOT(ISNUMBER($J38))),1,0),0)))</f>
        <v/>
      </c>
      <c r="R38" s="9">
        <f>IF(OR($M38=0,Finished!$L$5=0),0,IF(($C38&amp;"|"&amp;$E38&amp;"|"&amp;$F38)=($Y38&amp;"|"&amp;$Z38&amp;"|"&amp;$AA38),0,IF(COUNTIFS(Changes!$B$6:$B$105,$A38,Changes!$A$6:$A$105,Finished!$B$13)=0,1,0)))</f>
        <v/>
      </c>
      <c r="S38" s="9">
        <f>IF($M38=0,0,IF(TRIM($D38)="",1,IF(COUNTIF($X$108:$X$118,$D38)=0,1,0)))</f>
        <v/>
      </c>
      <c r="T38" s="9">
        <f>IF($M38=0,0,IF(SUMPRODUCT(($W$108:$W$119&lt;&gt;"")*ISNUMBER(SEARCH($W$108:$W$119,$F38&amp;" "&amp;$C38)))&gt;0,1,0))</f>
        <v/>
      </c>
      <c r="U38" s="9">
        <f>IF(AND($M38=1,$H38="Waived",SUMPRODUCT((Finished!$G$20:$G$27&lt;&gt;"")*ISNUMBER(SEARCH(Finished!$G$20:$G$27,$K38)))&gt;0),1,0)</f>
        <v/>
      </c>
      <c r="Y38" s="27" t="n"/>
      <c r="Z38" s="27" t="n"/>
      <c r="AA38" s="27" t="n"/>
    </row>
    <row r="39" ht="30" customHeight="1">
      <c r="A39" s="30" t="n"/>
      <c r="B39" s="30" t="n"/>
      <c r="C39" s="31" t="n"/>
      <c r="D39" s="30" t="n"/>
      <c r="E39" s="31" t="n"/>
      <c r="F39" s="31" t="n"/>
      <c r="G39" s="31" t="n"/>
      <c r="H39" s="30" t="n"/>
      <c r="I39" s="31" t="n"/>
      <c r="J39" s="32" t="n"/>
      <c r="K39" s="31" t="n"/>
      <c r="L39" s="33">
        <f>IF($M39=0,"",IF(SUM($N39:$S39)=0,"○ Clear",IF($N39=1,IF(TRIM($C39)="","△ Write the criterion",IF(TRIM($E39)="","△ No Test","△ No Pass line")),IF($O39=1,IF(TRIM($G39)="","△ No Owner","△ "&amp;$G39&amp;" is on the builders list"),IF($P39=1,IF(TRIM($A39)="","△ No ID",IF(COUNTIF($A$6:$A$105,$A39)&gt;1,"△ ID used twice",IF(TRIM($B39)="","△ No gate","△ "&amp;$B39&amp;" isn't on the gate list"))),IF($Q39=1,IF($H39="Met",IF(TRIM($I39)="","△ Met with no Evidence","△ Type the date in Met or waived on"),IF(TRIM($K39)="","△ Waived with no Reason","△ Type the date in Met or waived on")),IF($R39=1,"△ Changed after signing, with no Changes row",IF(TRIM($D39)="","△ Pick what it proves","△ "&amp;$D39&amp;" isn't an Id the charter lists"))))))&amp;IF(SUM($N39:$S39)&gt;1,", and "&amp;(SUM($N39:$S39)-1)&amp;" more",""))&amp;IF($T39=1,"  ◇ vague word in Criterion or Pass line","")&amp;IF($U39=1,"  ◇ waived by a builder",""))</f>
        <v/>
      </c>
      <c r="M39" s="9">
        <f>IF(COUNTA($A39:$K39)&gt;0,1,0)</f>
        <v/>
      </c>
      <c r="N39" s="9">
        <f>IF($M39=0,0,IF(OR(TRIM($C39)="",TRIM($E39)="",TRIM($F39)=""),1,0))</f>
        <v/>
      </c>
      <c r="O39" s="9">
        <f>IF($M39=0,0,IF(OR(TRIM($G39)="",SUMPRODUCT((Finished!$G$20:$G$27&lt;&gt;"")*ISNUMBER(SEARCH(Finished!$G$20:$G$27,$G39)))&gt;0),1,0))</f>
        <v/>
      </c>
      <c r="P39" s="9">
        <f>IF($M39=0,0,IF(OR(TRIM($A39)="",COUNTIF($A$6:$A$105,$A39)&gt;1,TRIM($B39)="",COUNTIF(Finished!$G$31:$G$38,$B39)=0),1,0))</f>
        <v/>
      </c>
      <c r="Q39" s="9">
        <f>IF($M39=0,0,IF($H39="Met",IF(OR(TRIM($I39)="",NOT(ISNUMBER($J39))),1,0),IF($H39="Waived",IF(OR(TRIM($K39)="",NOT(ISNUMBER($J39))),1,0),0)))</f>
        <v/>
      </c>
      <c r="R39" s="9">
        <f>IF(OR($M39=0,Finished!$L$5=0),0,IF(($C39&amp;"|"&amp;$E39&amp;"|"&amp;$F39)=($Y39&amp;"|"&amp;$Z39&amp;"|"&amp;$AA39),0,IF(COUNTIFS(Changes!$B$6:$B$105,$A39,Changes!$A$6:$A$105,Finished!$B$13)=0,1,0)))</f>
        <v/>
      </c>
      <c r="S39" s="9">
        <f>IF($M39=0,0,IF(TRIM($D39)="",1,IF(COUNTIF($X$108:$X$118,$D39)=0,1,0)))</f>
        <v/>
      </c>
      <c r="T39" s="9">
        <f>IF($M39=0,0,IF(SUMPRODUCT(($W$108:$W$119&lt;&gt;"")*ISNUMBER(SEARCH($W$108:$W$119,$F39&amp;" "&amp;$C39)))&gt;0,1,0))</f>
        <v/>
      </c>
      <c r="U39" s="9">
        <f>IF(AND($M39=1,$H39="Waived",SUMPRODUCT((Finished!$G$20:$G$27&lt;&gt;"")*ISNUMBER(SEARCH(Finished!$G$20:$G$27,$K39)))&gt;0),1,0)</f>
        <v/>
      </c>
      <c r="Y39" s="27" t="n"/>
      <c r="Z39" s="27" t="n"/>
      <c r="AA39" s="27" t="n"/>
    </row>
    <row r="40" ht="30" customHeight="1">
      <c r="A40" s="30" t="n"/>
      <c r="B40" s="30" t="n"/>
      <c r="C40" s="31" t="n"/>
      <c r="D40" s="30" t="n"/>
      <c r="E40" s="31" t="n"/>
      <c r="F40" s="31" t="n"/>
      <c r="G40" s="31" t="n"/>
      <c r="H40" s="30" t="n"/>
      <c r="I40" s="31" t="n"/>
      <c r="J40" s="32" t="n"/>
      <c r="K40" s="31" t="n"/>
      <c r="L40" s="33">
        <f>IF($M40=0,"",IF(SUM($N40:$S40)=0,"○ Clear",IF($N40=1,IF(TRIM($C40)="","△ Write the criterion",IF(TRIM($E40)="","△ No Test","△ No Pass line")),IF($O40=1,IF(TRIM($G40)="","△ No Owner","△ "&amp;$G40&amp;" is on the builders list"),IF($P40=1,IF(TRIM($A40)="","△ No ID",IF(COUNTIF($A$6:$A$105,$A40)&gt;1,"△ ID used twice",IF(TRIM($B40)="","△ No gate","△ "&amp;$B40&amp;" isn't on the gate list"))),IF($Q40=1,IF($H40="Met",IF(TRIM($I40)="","△ Met with no Evidence","△ Type the date in Met or waived on"),IF(TRIM($K40)="","△ Waived with no Reason","△ Type the date in Met or waived on")),IF($R40=1,"△ Changed after signing, with no Changes row",IF(TRIM($D40)="","△ Pick what it proves","△ "&amp;$D40&amp;" isn't an Id the charter lists"))))))&amp;IF(SUM($N40:$S40)&gt;1,", and "&amp;(SUM($N40:$S40)-1)&amp;" more",""))&amp;IF($T40=1,"  ◇ vague word in Criterion or Pass line","")&amp;IF($U40=1,"  ◇ waived by a builder",""))</f>
        <v/>
      </c>
      <c r="M40" s="9">
        <f>IF(COUNTA($A40:$K40)&gt;0,1,0)</f>
        <v/>
      </c>
      <c r="N40" s="9">
        <f>IF($M40=0,0,IF(OR(TRIM($C40)="",TRIM($E40)="",TRIM($F40)=""),1,0))</f>
        <v/>
      </c>
      <c r="O40" s="9">
        <f>IF($M40=0,0,IF(OR(TRIM($G40)="",SUMPRODUCT((Finished!$G$20:$G$27&lt;&gt;"")*ISNUMBER(SEARCH(Finished!$G$20:$G$27,$G40)))&gt;0),1,0))</f>
        <v/>
      </c>
      <c r="P40" s="9">
        <f>IF($M40=0,0,IF(OR(TRIM($A40)="",COUNTIF($A$6:$A$105,$A40)&gt;1,TRIM($B40)="",COUNTIF(Finished!$G$31:$G$38,$B40)=0),1,0))</f>
        <v/>
      </c>
      <c r="Q40" s="9">
        <f>IF($M40=0,0,IF($H40="Met",IF(OR(TRIM($I40)="",NOT(ISNUMBER($J40))),1,0),IF($H40="Waived",IF(OR(TRIM($K40)="",NOT(ISNUMBER($J40))),1,0),0)))</f>
        <v/>
      </c>
      <c r="R40" s="9">
        <f>IF(OR($M40=0,Finished!$L$5=0),0,IF(($C40&amp;"|"&amp;$E40&amp;"|"&amp;$F40)=($Y40&amp;"|"&amp;$Z40&amp;"|"&amp;$AA40),0,IF(COUNTIFS(Changes!$B$6:$B$105,$A40,Changes!$A$6:$A$105,Finished!$B$13)=0,1,0)))</f>
        <v/>
      </c>
      <c r="S40" s="9">
        <f>IF($M40=0,0,IF(TRIM($D40)="",1,IF(COUNTIF($X$108:$X$118,$D40)=0,1,0)))</f>
        <v/>
      </c>
      <c r="T40" s="9">
        <f>IF($M40=0,0,IF(SUMPRODUCT(($W$108:$W$119&lt;&gt;"")*ISNUMBER(SEARCH($W$108:$W$119,$F40&amp;" "&amp;$C40)))&gt;0,1,0))</f>
        <v/>
      </c>
      <c r="U40" s="9">
        <f>IF(AND($M40=1,$H40="Waived",SUMPRODUCT((Finished!$G$20:$G$27&lt;&gt;"")*ISNUMBER(SEARCH(Finished!$G$20:$G$27,$K40)))&gt;0),1,0)</f>
        <v/>
      </c>
      <c r="Y40" s="27" t="n"/>
      <c r="Z40" s="27" t="n"/>
      <c r="AA40" s="27" t="n"/>
    </row>
    <row r="41" ht="30" customHeight="1">
      <c r="A41" s="30" t="n"/>
      <c r="B41" s="30" t="n"/>
      <c r="C41" s="31" t="n"/>
      <c r="D41" s="30" t="n"/>
      <c r="E41" s="31" t="n"/>
      <c r="F41" s="31" t="n"/>
      <c r="G41" s="31" t="n"/>
      <c r="H41" s="30" t="n"/>
      <c r="I41" s="31" t="n"/>
      <c r="J41" s="32" t="n"/>
      <c r="K41" s="31" t="n"/>
      <c r="L41" s="33">
        <f>IF($M41=0,"",IF(SUM($N41:$S41)=0,"○ Clear",IF($N41=1,IF(TRIM($C41)="","△ Write the criterion",IF(TRIM($E41)="","△ No Test","△ No Pass line")),IF($O41=1,IF(TRIM($G41)="","△ No Owner","△ "&amp;$G41&amp;" is on the builders list"),IF($P41=1,IF(TRIM($A41)="","△ No ID",IF(COUNTIF($A$6:$A$105,$A41)&gt;1,"△ ID used twice",IF(TRIM($B41)="","△ No gate","△ "&amp;$B41&amp;" isn't on the gate list"))),IF($Q41=1,IF($H41="Met",IF(TRIM($I41)="","△ Met with no Evidence","△ Type the date in Met or waived on"),IF(TRIM($K41)="","△ Waived with no Reason","△ Type the date in Met or waived on")),IF($R41=1,"△ Changed after signing, with no Changes row",IF(TRIM($D41)="","△ Pick what it proves","△ "&amp;$D41&amp;" isn't an Id the charter lists"))))))&amp;IF(SUM($N41:$S41)&gt;1,", and "&amp;(SUM($N41:$S41)-1)&amp;" more",""))&amp;IF($T41=1,"  ◇ vague word in Criterion or Pass line","")&amp;IF($U41=1,"  ◇ waived by a builder",""))</f>
        <v/>
      </c>
      <c r="M41" s="9">
        <f>IF(COUNTA($A41:$K41)&gt;0,1,0)</f>
        <v/>
      </c>
      <c r="N41" s="9">
        <f>IF($M41=0,0,IF(OR(TRIM($C41)="",TRIM($E41)="",TRIM($F41)=""),1,0))</f>
        <v/>
      </c>
      <c r="O41" s="9">
        <f>IF($M41=0,0,IF(OR(TRIM($G41)="",SUMPRODUCT((Finished!$G$20:$G$27&lt;&gt;"")*ISNUMBER(SEARCH(Finished!$G$20:$G$27,$G41)))&gt;0),1,0))</f>
        <v/>
      </c>
      <c r="P41" s="9">
        <f>IF($M41=0,0,IF(OR(TRIM($A41)="",COUNTIF($A$6:$A$105,$A41)&gt;1,TRIM($B41)="",COUNTIF(Finished!$G$31:$G$38,$B41)=0),1,0))</f>
        <v/>
      </c>
      <c r="Q41" s="9">
        <f>IF($M41=0,0,IF($H41="Met",IF(OR(TRIM($I41)="",NOT(ISNUMBER($J41))),1,0),IF($H41="Waived",IF(OR(TRIM($K41)="",NOT(ISNUMBER($J41))),1,0),0)))</f>
        <v/>
      </c>
      <c r="R41" s="9">
        <f>IF(OR($M41=0,Finished!$L$5=0),0,IF(($C41&amp;"|"&amp;$E41&amp;"|"&amp;$F41)=($Y41&amp;"|"&amp;$Z41&amp;"|"&amp;$AA41),0,IF(COUNTIFS(Changes!$B$6:$B$105,$A41,Changes!$A$6:$A$105,Finished!$B$13)=0,1,0)))</f>
        <v/>
      </c>
      <c r="S41" s="9">
        <f>IF($M41=0,0,IF(TRIM($D41)="",1,IF(COUNTIF($X$108:$X$118,$D41)=0,1,0)))</f>
        <v/>
      </c>
      <c r="T41" s="9">
        <f>IF($M41=0,0,IF(SUMPRODUCT(($W$108:$W$119&lt;&gt;"")*ISNUMBER(SEARCH($W$108:$W$119,$F41&amp;" "&amp;$C41)))&gt;0,1,0))</f>
        <v/>
      </c>
      <c r="U41" s="9">
        <f>IF(AND($M41=1,$H41="Waived",SUMPRODUCT((Finished!$G$20:$G$27&lt;&gt;"")*ISNUMBER(SEARCH(Finished!$G$20:$G$27,$K41)))&gt;0),1,0)</f>
        <v/>
      </c>
      <c r="Y41" s="27" t="n"/>
      <c r="Z41" s="27" t="n"/>
      <c r="AA41" s="27" t="n"/>
    </row>
    <row r="42" ht="30" customHeight="1">
      <c r="A42" s="30" t="n"/>
      <c r="B42" s="30" t="n"/>
      <c r="C42" s="31" t="n"/>
      <c r="D42" s="30" t="n"/>
      <c r="E42" s="31" t="n"/>
      <c r="F42" s="31" t="n"/>
      <c r="G42" s="31" t="n"/>
      <c r="H42" s="30" t="n"/>
      <c r="I42" s="31" t="n"/>
      <c r="J42" s="32" t="n"/>
      <c r="K42" s="31" t="n"/>
      <c r="L42" s="33">
        <f>IF($M42=0,"",IF(SUM($N42:$S42)=0,"○ Clear",IF($N42=1,IF(TRIM($C42)="","△ Write the criterion",IF(TRIM($E42)="","△ No Test","△ No Pass line")),IF($O42=1,IF(TRIM($G42)="","△ No Owner","△ "&amp;$G42&amp;" is on the builders list"),IF($P42=1,IF(TRIM($A42)="","△ No ID",IF(COUNTIF($A$6:$A$105,$A42)&gt;1,"△ ID used twice",IF(TRIM($B42)="","△ No gate","△ "&amp;$B42&amp;" isn't on the gate list"))),IF($Q42=1,IF($H42="Met",IF(TRIM($I42)="","△ Met with no Evidence","△ Type the date in Met or waived on"),IF(TRIM($K42)="","△ Waived with no Reason","△ Type the date in Met or waived on")),IF($R42=1,"△ Changed after signing, with no Changes row",IF(TRIM($D42)="","△ Pick what it proves","△ "&amp;$D42&amp;" isn't an Id the charter lists"))))))&amp;IF(SUM($N42:$S42)&gt;1,", and "&amp;(SUM($N42:$S42)-1)&amp;" more",""))&amp;IF($T42=1,"  ◇ vague word in Criterion or Pass line","")&amp;IF($U42=1,"  ◇ waived by a builder",""))</f>
        <v/>
      </c>
      <c r="M42" s="9">
        <f>IF(COUNTA($A42:$K42)&gt;0,1,0)</f>
        <v/>
      </c>
      <c r="N42" s="9">
        <f>IF($M42=0,0,IF(OR(TRIM($C42)="",TRIM($E42)="",TRIM($F42)=""),1,0))</f>
        <v/>
      </c>
      <c r="O42" s="9">
        <f>IF($M42=0,0,IF(OR(TRIM($G42)="",SUMPRODUCT((Finished!$G$20:$G$27&lt;&gt;"")*ISNUMBER(SEARCH(Finished!$G$20:$G$27,$G42)))&gt;0),1,0))</f>
        <v/>
      </c>
      <c r="P42" s="9">
        <f>IF($M42=0,0,IF(OR(TRIM($A42)="",COUNTIF($A$6:$A$105,$A42)&gt;1,TRIM($B42)="",COUNTIF(Finished!$G$31:$G$38,$B42)=0),1,0))</f>
        <v/>
      </c>
      <c r="Q42" s="9">
        <f>IF($M42=0,0,IF($H42="Met",IF(OR(TRIM($I42)="",NOT(ISNUMBER($J42))),1,0),IF($H42="Waived",IF(OR(TRIM($K42)="",NOT(ISNUMBER($J42))),1,0),0)))</f>
        <v/>
      </c>
      <c r="R42" s="9">
        <f>IF(OR($M42=0,Finished!$L$5=0),0,IF(($C42&amp;"|"&amp;$E42&amp;"|"&amp;$F42)=($Y42&amp;"|"&amp;$Z42&amp;"|"&amp;$AA42),0,IF(COUNTIFS(Changes!$B$6:$B$105,$A42,Changes!$A$6:$A$105,Finished!$B$13)=0,1,0)))</f>
        <v/>
      </c>
      <c r="S42" s="9">
        <f>IF($M42=0,0,IF(TRIM($D42)="",1,IF(COUNTIF($X$108:$X$118,$D42)=0,1,0)))</f>
        <v/>
      </c>
      <c r="T42" s="9">
        <f>IF($M42=0,0,IF(SUMPRODUCT(($W$108:$W$119&lt;&gt;"")*ISNUMBER(SEARCH($W$108:$W$119,$F42&amp;" "&amp;$C42)))&gt;0,1,0))</f>
        <v/>
      </c>
      <c r="U42" s="9">
        <f>IF(AND($M42=1,$H42="Waived",SUMPRODUCT((Finished!$G$20:$G$27&lt;&gt;"")*ISNUMBER(SEARCH(Finished!$G$20:$G$27,$K42)))&gt;0),1,0)</f>
        <v/>
      </c>
      <c r="Y42" s="27" t="n"/>
      <c r="Z42" s="27" t="n"/>
      <c r="AA42" s="27" t="n"/>
    </row>
    <row r="43" ht="30" customHeight="1">
      <c r="A43" s="30" t="n"/>
      <c r="B43" s="30" t="n"/>
      <c r="C43" s="31" t="n"/>
      <c r="D43" s="30" t="n"/>
      <c r="E43" s="31" t="n"/>
      <c r="F43" s="31" t="n"/>
      <c r="G43" s="31" t="n"/>
      <c r="H43" s="30" t="n"/>
      <c r="I43" s="31" t="n"/>
      <c r="J43" s="32" t="n"/>
      <c r="K43" s="31" t="n"/>
      <c r="L43" s="33">
        <f>IF($M43=0,"",IF(SUM($N43:$S43)=0,"○ Clear",IF($N43=1,IF(TRIM($C43)="","△ Write the criterion",IF(TRIM($E43)="","△ No Test","△ No Pass line")),IF($O43=1,IF(TRIM($G43)="","△ No Owner","△ "&amp;$G43&amp;" is on the builders list"),IF($P43=1,IF(TRIM($A43)="","△ No ID",IF(COUNTIF($A$6:$A$105,$A43)&gt;1,"△ ID used twice",IF(TRIM($B43)="","△ No gate","△ "&amp;$B43&amp;" isn't on the gate list"))),IF($Q43=1,IF($H43="Met",IF(TRIM($I43)="","△ Met with no Evidence","△ Type the date in Met or waived on"),IF(TRIM($K43)="","△ Waived with no Reason","△ Type the date in Met or waived on")),IF($R43=1,"△ Changed after signing, with no Changes row",IF(TRIM($D43)="","△ Pick what it proves","△ "&amp;$D43&amp;" isn't an Id the charter lists"))))))&amp;IF(SUM($N43:$S43)&gt;1,", and "&amp;(SUM($N43:$S43)-1)&amp;" more",""))&amp;IF($T43=1,"  ◇ vague word in Criterion or Pass line","")&amp;IF($U43=1,"  ◇ waived by a builder",""))</f>
        <v/>
      </c>
      <c r="M43" s="9">
        <f>IF(COUNTA($A43:$K43)&gt;0,1,0)</f>
        <v/>
      </c>
      <c r="N43" s="9">
        <f>IF($M43=0,0,IF(OR(TRIM($C43)="",TRIM($E43)="",TRIM($F43)=""),1,0))</f>
        <v/>
      </c>
      <c r="O43" s="9">
        <f>IF($M43=0,0,IF(OR(TRIM($G43)="",SUMPRODUCT((Finished!$G$20:$G$27&lt;&gt;"")*ISNUMBER(SEARCH(Finished!$G$20:$G$27,$G43)))&gt;0),1,0))</f>
        <v/>
      </c>
      <c r="P43" s="9">
        <f>IF($M43=0,0,IF(OR(TRIM($A43)="",COUNTIF($A$6:$A$105,$A43)&gt;1,TRIM($B43)="",COUNTIF(Finished!$G$31:$G$38,$B43)=0),1,0))</f>
        <v/>
      </c>
      <c r="Q43" s="9">
        <f>IF($M43=0,0,IF($H43="Met",IF(OR(TRIM($I43)="",NOT(ISNUMBER($J43))),1,0),IF($H43="Waived",IF(OR(TRIM($K43)="",NOT(ISNUMBER($J43))),1,0),0)))</f>
        <v/>
      </c>
      <c r="R43" s="9">
        <f>IF(OR($M43=0,Finished!$L$5=0),0,IF(($C43&amp;"|"&amp;$E43&amp;"|"&amp;$F43)=($Y43&amp;"|"&amp;$Z43&amp;"|"&amp;$AA43),0,IF(COUNTIFS(Changes!$B$6:$B$105,$A43,Changes!$A$6:$A$105,Finished!$B$13)=0,1,0)))</f>
        <v/>
      </c>
      <c r="S43" s="9">
        <f>IF($M43=0,0,IF(TRIM($D43)="",1,IF(COUNTIF($X$108:$X$118,$D43)=0,1,0)))</f>
        <v/>
      </c>
      <c r="T43" s="9">
        <f>IF($M43=0,0,IF(SUMPRODUCT(($W$108:$W$119&lt;&gt;"")*ISNUMBER(SEARCH($W$108:$W$119,$F43&amp;" "&amp;$C43)))&gt;0,1,0))</f>
        <v/>
      </c>
      <c r="U43" s="9">
        <f>IF(AND($M43=1,$H43="Waived",SUMPRODUCT((Finished!$G$20:$G$27&lt;&gt;"")*ISNUMBER(SEARCH(Finished!$G$20:$G$27,$K43)))&gt;0),1,0)</f>
        <v/>
      </c>
      <c r="Y43" s="27" t="n"/>
      <c r="Z43" s="27" t="n"/>
      <c r="AA43" s="27" t="n"/>
    </row>
    <row r="44" ht="30" customHeight="1">
      <c r="A44" s="30" t="n"/>
      <c r="B44" s="30" t="n"/>
      <c r="C44" s="31" t="n"/>
      <c r="D44" s="30" t="n"/>
      <c r="E44" s="31" t="n"/>
      <c r="F44" s="31" t="n"/>
      <c r="G44" s="31" t="n"/>
      <c r="H44" s="30" t="n"/>
      <c r="I44" s="31" t="n"/>
      <c r="J44" s="32" t="n"/>
      <c r="K44" s="31" t="n"/>
      <c r="L44" s="33">
        <f>IF($M44=0,"",IF(SUM($N44:$S44)=0,"○ Clear",IF($N44=1,IF(TRIM($C44)="","△ Write the criterion",IF(TRIM($E44)="","△ No Test","△ No Pass line")),IF($O44=1,IF(TRIM($G44)="","△ No Owner","△ "&amp;$G44&amp;" is on the builders list"),IF($P44=1,IF(TRIM($A44)="","△ No ID",IF(COUNTIF($A$6:$A$105,$A44)&gt;1,"△ ID used twice",IF(TRIM($B44)="","△ No gate","△ "&amp;$B44&amp;" isn't on the gate list"))),IF($Q44=1,IF($H44="Met",IF(TRIM($I44)="","△ Met with no Evidence","△ Type the date in Met or waived on"),IF(TRIM($K44)="","△ Waived with no Reason","△ Type the date in Met or waived on")),IF($R44=1,"△ Changed after signing, with no Changes row",IF(TRIM($D44)="","△ Pick what it proves","△ "&amp;$D44&amp;" isn't an Id the charter lists"))))))&amp;IF(SUM($N44:$S44)&gt;1,", and "&amp;(SUM($N44:$S44)-1)&amp;" more",""))&amp;IF($T44=1,"  ◇ vague word in Criterion or Pass line","")&amp;IF($U44=1,"  ◇ waived by a builder",""))</f>
        <v/>
      </c>
      <c r="M44" s="9">
        <f>IF(COUNTA($A44:$K44)&gt;0,1,0)</f>
        <v/>
      </c>
      <c r="N44" s="9">
        <f>IF($M44=0,0,IF(OR(TRIM($C44)="",TRIM($E44)="",TRIM($F44)=""),1,0))</f>
        <v/>
      </c>
      <c r="O44" s="9">
        <f>IF($M44=0,0,IF(OR(TRIM($G44)="",SUMPRODUCT((Finished!$G$20:$G$27&lt;&gt;"")*ISNUMBER(SEARCH(Finished!$G$20:$G$27,$G44)))&gt;0),1,0))</f>
        <v/>
      </c>
      <c r="P44" s="9">
        <f>IF($M44=0,0,IF(OR(TRIM($A44)="",COUNTIF($A$6:$A$105,$A44)&gt;1,TRIM($B44)="",COUNTIF(Finished!$G$31:$G$38,$B44)=0),1,0))</f>
        <v/>
      </c>
      <c r="Q44" s="9">
        <f>IF($M44=0,0,IF($H44="Met",IF(OR(TRIM($I44)="",NOT(ISNUMBER($J44))),1,0),IF($H44="Waived",IF(OR(TRIM($K44)="",NOT(ISNUMBER($J44))),1,0),0)))</f>
        <v/>
      </c>
      <c r="R44" s="9">
        <f>IF(OR($M44=0,Finished!$L$5=0),0,IF(($C44&amp;"|"&amp;$E44&amp;"|"&amp;$F44)=($Y44&amp;"|"&amp;$Z44&amp;"|"&amp;$AA44),0,IF(COUNTIFS(Changes!$B$6:$B$105,$A44,Changes!$A$6:$A$105,Finished!$B$13)=0,1,0)))</f>
        <v/>
      </c>
      <c r="S44" s="9">
        <f>IF($M44=0,0,IF(TRIM($D44)="",1,IF(COUNTIF($X$108:$X$118,$D44)=0,1,0)))</f>
        <v/>
      </c>
      <c r="T44" s="9">
        <f>IF($M44=0,0,IF(SUMPRODUCT(($W$108:$W$119&lt;&gt;"")*ISNUMBER(SEARCH($W$108:$W$119,$F44&amp;" "&amp;$C44)))&gt;0,1,0))</f>
        <v/>
      </c>
      <c r="U44" s="9">
        <f>IF(AND($M44=1,$H44="Waived",SUMPRODUCT((Finished!$G$20:$G$27&lt;&gt;"")*ISNUMBER(SEARCH(Finished!$G$20:$G$27,$K44)))&gt;0),1,0)</f>
        <v/>
      </c>
      <c r="Y44" s="27" t="n"/>
      <c r="Z44" s="27" t="n"/>
      <c r="AA44" s="27" t="n"/>
    </row>
    <row r="45" ht="30" customHeight="1">
      <c r="A45" s="30" t="n"/>
      <c r="B45" s="30" t="n"/>
      <c r="C45" s="31" t="n"/>
      <c r="D45" s="30" t="n"/>
      <c r="E45" s="31" t="n"/>
      <c r="F45" s="31" t="n"/>
      <c r="G45" s="31" t="n"/>
      <c r="H45" s="30" t="n"/>
      <c r="I45" s="31" t="n"/>
      <c r="J45" s="32" t="n"/>
      <c r="K45" s="31" t="n"/>
      <c r="L45" s="33">
        <f>IF($M45=0,"",IF(SUM($N45:$S45)=0,"○ Clear",IF($N45=1,IF(TRIM($C45)="","△ Write the criterion",IF(TRIM($E45)="","△ No Test","△ No Pass line")),IF($O45=1,IF(TRIM($G45)="","△ No Owner","△ "&amp;$G45&amp;" is on the builders list"),IF($P45=1,IF(TRIM($A45)="","△ No ID",IF(COUNTIF($A$6:$A$105,$A45)&gt;1,"△ ID used twice",IF(TRIM($B45)="","△ No gate","△ "&amp;$B45&amp;" isn't on the gate list"))),IF($Q45=1,IF($H45="Met",IF(TRIM($I45)="","△ Met with no Evidence","△ Type the date in Met or waived on"),IF(TRIM($K45)="","△ Waived with no Reason","△ Type the date in Met or waived on")),IF($R45=1,"△ Changed after signing, with no Changes row",IF(TRIM($D45)="","△ Pick what it proves","△ "&amp;$D45&amp;" isn't an Id the charter lists"))))))&amp;IF(SUM($N45:$S45)&gt;1,", and "&amp;(SUM($N45:$S45)-1)&amp;" more",""))&amp;IF($T45=1,"  ◇ vague word in Criterion or Pass line","")&amp;IF($U45=1,"  ◇ waived by a builder",""))</f>
        <v/>
      </c>
      <c r="M45" s="9">
        <f>IF(COUNTA($A45:$K45)&gt;0,1,0)</f>
        <v/>
      </c>
      <c r="N45" s="9">
        <f>IF($M45=0,0,IF(OR(TRIM($C45)="",TRIM($E45)="",TRIM($F45)=""),1,0))</f>
        <v/>
      </c>
      <c r="O45" s="9">
        <f>IF($M45=0,0,IF(OR(TRIM($G45)="",SUMPRODUCT((Finished!$G$20:$G$27&lt;&gt;"")*ISNUMBER(SEARCH(Finished!$G$20:$G$27,$G45)))&gt;0),1,0))</f>
        <v/>
      </c>
      <c r="P45" s="9">
        <f>IF($M45=0,0,IF(OR(TRIM($A45)="",COUNTIF($A$6:$A$105,$A45)&gt;1,TRIM($B45)="",COUNTIF(Finished!$G$31:$G$38,$B45)=0),1,0))</f>
        <v/>
      </c>
      <c r="Q45" s="9">
        <f>IF($M45=0,0,IF($H45="Met",IF(OR(TRIM($I45)="",NOT(ISNUMBER($J45))),1,0),IF($H45="Waived",IF(OR(TRIM($K45)="",NOT(ISNUMBER($J45))),1,0),0)))</f>
        <v/>
      </c>
      <c r="R45" s="9">
        <f>IF(OR($M45=0,Finished!$L$5=0),0,IF(($C45&amp;"|"&amp;$E45&amp;"|"&amp;$F45)=($Y45&amp;"|"&amp;$Z45&amp;"|"&amp;$AA45),0,IF(COUNTIFS(Changes!$B$6:$B$105,$A45,Changes!$A$6:$A$105,Finished!$B$13)=0,1,0)))</f>
        <v/>
      </c>
      <c r="S45" s="9">
        <f>IF($M45=0,0,IF(TRIM($D45)="",1,IF(COUNTIF($X$108:$X$118,$D45)=0,1,0)))</f>
        <v/>
      </c>
      <c r="T45" s="9">
        <f>IF($M45=0,0,IF(SUMPRODUCT(($W$108:$W$119&lt;&gt;"")*ISNUMBER(SEARCH($W$108:$W$119,$F45&amp;" "&amp;$C45)))&gt;0,1,0))</f>
        <v/>
      </c>
      <c r="U45" s="9">
        <f>IF(AND($M45=1,$H45="Waived",SUMPRODUCT((Finished!$G$20:$G$27&lt;&gt;"")*ISNUMBER(SEARCH(Finished!$G$20:$G$27,$K45)))&gt;0),1,0)</f>
        <v/>
      </c>
      <c r="Y45" s="27" t="n"/>
      <c r="Z45" s="27" t="n"/>
      <c r="AA45" s="27" t="n"/>
    </row>
    <row r="46" ht="30" customHeight="1">
      <c r="A46" s="30" t="n"/>
      <c r="B46" s="30" t="n"/>
      <c r="C46" s="31" t="n"/>
      <c r="D46" s="30" t="n"/>
      <c r="E46" s="31" t="n"/>
      <c r="F46" s="31" t="n"/>
      <c r="G46" s="31" t="n"/>
      <c r="H46" s="30" t="n"/>
      <c r="I46" s="31" t="n"/>
      <c r="J46" s="32" t="n"/>
      <c r="K46" s="31" t="n"/>
      <c r="L46" s="33">
        <f>IF($M46=0,"",IF(SUM($N46:$S46)=0,"○ Clear",IF($N46=1,IF(TRIM($C46)="","△ Write the criterion",IF(TRIM($E46)="","△ No Test","△ No Pass line")),IF($O46=1,IF(TRIM($G46)="","△ No Owner","△ "&amp;$G46&amp;" is on the builders list"),IF($P46=1,IF(TRIM($A46)="","△ No ID",IF(COUNTIF($A$6:$A$105,$A46)&gt;1,"△ ID used twice",IF(TRIM($B46)="","△ No gate","△ "&amp;$B46&amp;" isn't on the gate list"))),IF($Q46=1,IF($H46="Met",IF(TRIM($I46)="","△ Met with no Evidence","△ Type the date in Met or waived on"),IF(TRIM($K46)="","△ Waived with no Reason","△ Type the date in Met or waived on")),IF($R46=1,"△ Changed after signing, with no Changes row",IF(TRIM($D46)="","△ Pick what it proves","△ "&amp;$D46&amp;" isn't an Id the charter lists"))))))&amp;IF(SUM($N46:$S46)&gt;1,", and "&amp;(SUM($N46:$S46)-1)&amp;" more",""))&amp;IF($T46=1,"  ◇ vague word in Criterion or Pass line","")&amp;IF($U46=1,"  ◇ waived by a builder",""))</f>
        <v/>
      </c>
      <c r="M46" s="9">
        <f>IF(COUNTA($A46:$K46)&gt;0,1,0)</f>
        <v/>
      </c>
      <c r="N46" s="9">
        <f>IF($M46=0,0,IF(OR(TRIM($C46)="",TRIM($E46)="",TRIM($F46)=""),1,0))</f>
        <v/>
      </c>
      <c r="O46" s="9">
        <f>IF($M46=0,0,IF(OR(TRIM($G46)="",SUMPRODUCT((Finished!$G$20:$G$27&lt;&gt;"")*ISNUMBER(SEARCH(Finished!$G$20:$G$27,$G46)))&gt;0),1,0))</f>
        <v/>
      </c>
      <c r="P46" s="9">
        <f>IF($M46=0,0,IF(OR(TRIM($A46)="",COUNTIF($A$6:$A$105,$A46)&gt;1,TRIM($B46)="",COUNTIF(Finished!$G$31:$G$38,$B46)=0),1,0))</f>
        <v/>
      </c>
      <c r="Q46" s="9">
        <f>IF($M46=0,0,IF($H46="Met",IF(OR(TRIM($I46)="",NOT(ISNUMBER($J46))),1,0),IF($H46="Waived",IF(OR(TRIM($K46)="",NOT(ISNUMBER($J46))),1,0),0)))</f>
        <v/>
      </c>
      <c r="R46" s="9">
        <f>IF(OR($M46=0,Finished!$L$5=0),0,IF(($C46&amp;"|"&amp;$E46&amp;"|"&amp;$F46)=($Y46&amp;"|"&amp;$Z46&amp;"|"&amp;$AA46),0,IF(COUNTIFS(Changes!$B$6:$B$105,$A46,Changes!$A$6:$A$105,Finished!$B$13)=0,1,0)))</f>
        <v/>
      </c>
      <c r="S46" s="9">
        <f>IF($M46=0,0,IF(TRIM($D46)="",1,IF(COUNTIF($X$108:$X$118,$D46)=0,1,0)))</f>
        <v/>
      </c>
      <c r="T46" s="9">
        <f>IF($M46=0,0,IF(SUMPRODUCT(($W$108:$W$119&lt;&gt;"")*ISNUMBER(SEARCH($W$108:$W$119,$F46&amp;" "&amp;$C46)))&gt;0,1,0))</f>
        <v/>
      </c>
      <c r="U46" s="9">
        <f>IF(AND($M46=1,$H46="Waived",SUMPRODUCT((Finished!$G$20:$G$27&lt;&gt;"")*ISNUMBER(SEARCH(Finished!$G$20:$G$27,$K46)))&gt;0),1,0)</f>
        <v/>
      </c>
      <c r="Y46" s="27" t="n"/>
      <c r="Z46" s="27" t="n"/>
      <c r="AA46" s="27" t="n"/>
    </row>
    <row r="47" ht="30" customHeight="1">
      <c r="A47" s="30" t="n"/>
      <c r="B47" s="30" t="n"/>
      <c r="C47" s="31" t="n"/>
      <c r="D47" s="30" t="n"/>
      <c r="E47" s="31" t="n"/>
      <c r="F47" s="31" t="n"/>
      <c r="G47" s="31" t="n"/>
      <c r="H47" s="30" t="n"/>
      <c r="I47" s="31" t="n"/>
      <c r="J47" s="32" t="n"/>
      <c r="K47" s="31" t="n"/>
      <c r="L47" s="33">
        <f>IF($M47=0,"",IF(SUM($N47:$S47)=0,"○ Clear",IF($N47=1,IF(TRIM($C47)="","△ Write the criterion",IF(TRIM($E47)="","△ No Test","△ No Pass line")),IF($O47=1,IF(TRIM($G47)="","△ No Owner","△ "&amp;$G47&amp;" is on the builders list"),IF($P47=1,IF(TRIM($A47)="","△ No ID",IF(COUNTIF($A$6:$A$105,$A47)&gt;1,"△ ID used twice",IF(TRIM($B47)="","△ No gate","△ "&amp;$B47&amp;" isn't on the gate list"))),IF($Q47=1,IF($H47="Met",IF(TRIM($I47)="","△ Met with no Evidence","△ Type the date in Met or waived on"),IF(TRIM($K47)="","△ Waived with no Reason","△ Type the date in Met or waived on")),IF($R47=1,"△ Changed after signing, with no Changes row",IF(TRIM($D47)="","△ Pick what it proves","△ "&amp;$D47&amp;" isn't an Id the charter lists"))))))&amp;IF(SUM($N47:$S47)&gt;1,", and "&amp;(SUM($N47:$S47)-1)&amp;" more",""))&amp;IF($T47=1,"  ◇ vague word in Criterion or Pass line","")&amp;IF($U47=1,"  ◇ waived by a builder",""))</f>
        <v/>
      </c>
      <c r="M47" s="9">
        <f>IF(COUNTA($A47:$K47)&gt;0,1,0)</f>
        <v/>
      </c>
      <c r="N47" s="9">
        <f>IF($M47=0,0,IF(OR(TRIM($C47)="",TRIM($E47)="",TRIM($F47)=""),1,0))</f>
        <v/>
      </c>
      <c r="O47" s="9">
        <f>IF($M47=0,0,IF(OR(TRIM($G47)="",SUMPRODUCT((Finished!$G$20:$G$27&lt;&gt;"")*ISNUMBER(SEARCH(Finished!$G$20:$G$27,$G47)))&gt;0),1,0))</f>
        <v/>
      </c>
      <c r="P47" s="9">
        <f>IF($M47=0,0,IF(OR(TRIM($A47)="",COUNTIF($A$6:$A$105,$A47)&gt;1,TRIM($B47)="",COUNTIF(Finished!$G$31:$G$38,$B47)=0),1,0))</f>
        <v/>
      </c>
      <c r="Q47" s="9">
        <f>IF($M47=0,0,IF($H47="Met",IF(OR(TRIM($I47)="",NOT(ISNUMBER($J47))),1,0),IF($H47="Waived",IF(OR(TRIM($K47)="",NOT(ISNUMBER($J47))),1,0),0)))</f>
        <v/>
      </c>
      <c r="R47" s="9">
        <f>IF(OR($M47=0,Finished!$L$5=0),0,IF(($C47&amp;"|"&amp;$E47&amp;"|"&amp;$F47)=($Y47&amp;"|"&amp;$Z47&amp;"|"&amp;$AA47),0,IF(COUNTIFS(Changes!$B$6:$B$105,$A47,Changes!$A$6:$A$105,Finished!$B$13)=0,1,0)))</f>
        <v/>
      </c>
      <c r="S47" s="9">
        <f>IF($M47=0,0,IF(TRIM($D47)="",1,IF(COUNTIF($X$108:$X$118,$D47)=0,1,0)))</f>
        <v/>
      </c>
      <c r="T47" s="9">
        <f>IF($M47=0,0,IF(SUMPRODUCT(($W$108:$W$119&lt;&gt;"")*ISNUMBER(SEARCH($W$108:$W$119,$F47&amp;" "&amp;$C47)))&gt;0,1,0))</f>
        <v/>
      </c>
      <c r="U47" s="9">
        <f>IF(AND($M47=1,$H47="Waived",SUMPRODUCT((Finished!$G$20:$G$27&lt;&gt;"")*ISNUMBER(SEARCH(Finished!$G$20:$G$27,$K47)))&gt;0),1,0)</f>
        <v/>
      </c>
      <c r="Y47" s="27" t="n"/>
      <c r="Z47" s="27" t="n"/>
      <c r="AA47" s="27" t="n"/>
    </row>
    <row r="48" ht="30" customHeight="1">
      <c r="A48" s="30" t="n"/>
      <c r="B48" s="30" t="n"/>
      <c r="C48" s="31" t="n"/>
      <c r="D48" s="30" t="n"/>
      <c r="E48" s="31" t="n"/>
      <c r="F48" s="31" t="n"/>
      <c r="G48" s="31" t="n"/>
      <c r="H48" s="30" t="n"/>
      <c r="I48" s="31" t="n"/>
      <c r="J48" s="32" t="n"/>
      <c r="K48" s="31" t="n"/>
      <c r="L48" s="33">
        <f>IF($M48=0,"",IF(SUM($N48:$S48)=0,"○ Clear",IF($N48=1,IF(TRIM($C48)="","△ Write the criterion",IF(TRIM($E48)="","△ No Test","△ No Pass line")),IF($O48=1,IF(TRIM($G48)="","△ No Owner","△ "&amp;$G48&amp;" is on the builders list"),IF($P48=1,IF(TRIM($A48)="","△ No ID",IF(COUNTIF($A$6:$A$105,$A48)&gt;1,"△ ID used twice",IF(TRIM($B48)="","△ No gate","△ "&amp;$B48&amp;" isn't on the gate list"))),IF($Q48=1,IF($H48="Met",IF(TRIM($I48)="","△ Met with no Evidence","△ Type the date in Met or waived on"),IF(TRIM($K48)="","△ Waived with no Reason","△ Type the date in Met or waived on")),IF($R48=1,"△ Changed after signing, with no Changes row",IF(TRIM($D48)="","△ Pick what it proves","△ "&amp;$D48&amp;" isn't an Id the charter lists"))))))&amp;IF(SUM($N48:$S48)&gt;1,", and "&amp;(SUM($N48:$S48)-1)&amp;" more",""))&amp;IF($T48=1,"  ◇ vague word in Criterion or Pass line","")&amp;IF($U48=1,"  ◇ waived by a builder",""))</f>
        <v/>
      </c>
      <c r="M48" s="9">
        <f>IF(COUNTA($A48:$K48)&gt;0,1,0)</f>
        <v/>
      </c>
      <c r="N48" s="9">
        <f>IF($M48=0,0,IF(OR(TRIM($C48)="",TRIM($E48)="",TRIM($F48)=""),1,0))</f>
        <v/>
      </c>
      <c r="O48" s="9">
        <f>IF($M48=0,0,IF(OR(TRIM($G48)="",SUMPRODUCT((Finished!$G$20:$G$27&lt;&gt;"")*ISNUMBER(SEARCH(Finished!$G$20:$G$27,$G48)))&gt;0),1,0))</f>
        <v/>
      </c>
      <c r="P48" s="9">
        <f>IF($M48=0,0,IF(OR(TRIM($A48)="",COUNTIF($A$6:$A$105,$A48)&gt;1,TRIM($B48)="",COUNTIF(Finished!$G$31:$G$38,$B48)=0),1,0))</f>
        <v/>
      </c>
      <c r="Q48" s="9">
        <f>IF($M48=0,0,IF($H48="Met",IF(OR(TRIM($I48)="",NOT(ISNUMBER($J48))),1,0),IF($H48="Waived",IF(OR(TRIM($K48)="",NOT(ISNUMBER($J48))),1,0),0)))</f>
        <v/>
      </c>
      <c r="R48" s="9">
        <f>IF(OR($M48=0,Finished!$L$5=0),0,IF(($C48&amp;"|"&amp;$E48&amp;"|"&amp;$F48)=($Y48&amp;"|"&amp;$Z48&amp;"|"&amp;$AA48),0,IF(COUNTIFS(Changes!$B$6:$B$105,$A48,Changes!$A$6:$A$105,Finished!$B$13)=0,1,0)))</f>
        <v/>
      </c>
      <c r="S48" s="9">
        <f>IF($M48=0,0,IF(TRIM($D48)="",1,IF(COUNTIF($X$108:$X$118,$D48)=0,1,0)))</f>
        <v/>
      </c>
      <c r="T48" s="9">
        <f>IF($M48=0,0,IF(SUMPRODUCT(($W$108:$W$119&lt;&gt;"")*ISNUMBER(SEARCH($W$108:$W$119,$F48&amp;" "&amp;$C48)))&gt;0,1,0))</f>
        <v/>
      </c>
      <c r="U48" s="9">
        <f>IF(AND($M48=1,$H48="Waived",SUMPRODUCT((Finished!$G$20:$G$27&lt;&gt;"")*ISNUMBER(SEARCH(Finished!$G$20:$G$27,$K48)))&gt;0),1,0)</f>
        <v/>
      </c>
      <c r="Y48" s="27" t="n"/>
      <c r="Z48" s="27" t="n"/>
      <c r="AA48" s="27" t="n"/>
    </row>
    <row r="49" ht="30" customHeight="1">
      <c r="A49" s="30" t="n"/>
      <c r="B49" s="30" t="n"/>
      <c r="C49" s="31" t="n"/>
      <c r="D49" s="30" t="n"/>
      <c r="E49" s="31" t="n"/>
      <c r="F49" s="31" t="n"/>
      <c r="G49" s="31" t="n"/>
      <c r="H49" s="30" t="n"/>
      <c r="I49" s="31" t="n"/>
      <c r="J49" s="32" t="n"/>
      <c r="K49" s="31" t="n"/>
      <c r="L49" s="33">
        <f>IF($M49=0,"",IF(SUM($N49:$S49)=0,"○ Clear",IF($N49=1,IF(TRIM($C49)="","△ Write the criterion",IF(TRIM($E49)="","△ No Test","△ No Pass line")),IF($O49=1,IF(TRIM($G49)="","△ No Owner","△ "&amp;$G49&amp;" is on the builders list"),IF($P49=1,IF(TRIM($A49)="","△ No ID",IF(COUNTIF($A$6:$A$105,$A49)&gt;1,"△ ID used twice",IF(TRIM($B49)="","△ No gate","△ "&amp;$B49&amp;" isn't on the gate list"))),IF($Q49=1,IF($H49="Met",IF(TRIM($I49)="","△ Met with no Evidence","△ Type the date in Met or waived on"),IF(TRIM($K49)="","△ Waived with no Reason","△ Type the date in Met or waived on")),IF($R49=1,"△ Changed after signing, with no Changes row",IF(TRIM($D49)="","△ Pick what it proves","△ "&amp;$D49&amp;" isn't an Id the charter lists"))))))&amp;IF(SUM($N49:$S49)&gt;1,", and "&amp;(SUM($N49:$S49)-1)&amp;" more",""))&amp;IF($T49=1,"  ◇ vague word in Criterion or Pass line","")&amp;IF($U49=1,"  ◇ waived by a builder",""))</f>
        <v/>
      </c>
      <c r="M49" s="9">
        <f>IF(COUNTA($A49:$K49)&gt;0,1,0)</f>
        <v/>
      </c>
      <c r="N49" s="9">
        <f>IF($M49=0,0,IF(OR(TRIM($C49)="",TRIM($E49)="",TRIM($F49)=""),1,0))</f>
        <v/>
      </c>
      <c r="O49" s="9">
        <f>IF($M49=0,0,IF(OR(TRIM($G49)="",SUMPRODUCT((Finished!$G$20:$G$27&lt;&gt;"")*ISNUMBER(SEARCH(Finished!$G$20:$G$27,$G49)))&gt;0),1,0))</f>
        <v/>
      </c>
      <c r="P49" s="9">
        <f>IF($M49=0,0,IF(OR(TRIM($A49)="",COUNTIF($A$6:$A$105,$A49)&gt;1,TRIM($B49)="",COUNTIF(Finished!$G$31:$G$38,$B49)=0),1,0))</f>
        <v/>
      </c>
      <c r="Q49" s="9">
        <f>IF($M49=0,0,IF($H49="Met",IF(OR(TRIM($I49)="",NOT(ISNUMBER($J49))),1,0),IF($H49="Waived",IF(OR(TRIM($K49)="",NOT(ISNUMBER($J49))),1,0),0)))</f>
        <v/>
      </c>
      <c r="R49" s="9">
        <f>IF(OR($M49=0,Finished!$L$5=0),0,IF(($C49&amp;"|"&amp;$E49&amp;"|"&amp;$F49)=($Y49&amp;"|"&amp;$Z49&amp;"|"&amp;$AA49),0,IF(COUNTIFS(Changes!$B$6:$B$105,$A49,Changes!$A$6:$A$105,Finished!$B$13)=0,1,0)))</f>
        <v/>
      </c>
      <c r="S49" s="9">
        <f>IF($M49=0,0,IF(TRIM($D49)="",1,IF(COUNTIF($X$108:$X$118,$D49)=0,1,0)))</f>
        <v/>
      </c>
      <c r="T49" s="9">
        <f>IF($M49=0,0,IF(SUMPRODUCT(($W$108:$W$119&lt;&gt;"")*ISNUMBER(SEARCH($W$108:$W$119,$F49&amp;" "&amp;$C49)))&gt;0,1,0))</f>
        <v/>
      </c>
      <c r="U49" s="9">
        <f>IF(AND($M49=1,$H49="Waived",SUMPRODUCT((Finished!$G$20:$G$27&lt;&gt;"")*ISNUMBER(SEARCH(Finished!$G$20:$G$27,$K49)))&gt;0),1,0)</f>
        <v/>
      </c>
      <c r="Y49" s="27" t="n"/>
      <c r="Z49" s="27" t="n"/>
      <c r="AA49" s="27" t="n"/>
    </row>
    <row r="50" ht="30" customHeight="1">
      <c r="A50" s="30" t="n"/>
      <c r="B50" s="30" t="n"/>
      <c r="C50" s="31" t="n"/>
      <c r="D50" s="30" t="n"/>
      <c r="E50" s="31" t="n"/>
      <c r="F50" s="31" t="n"/>
      <c r="G50" s="31" t="n"/>
      <c r="H50" s="30" t="n"/>
      <c r="I50" s="31" t="n"/>
      <c r="J50" s="32" t="n"/>
      <c r="K50" s="31" t="n"/>
      <c r="L50" s="33">
        <f>IF($M50=0,"",IF(SUM($N50:$S50)=0,"○ Clear",IF($N50=1,IF(TRIM($C50)="","△ Write the criterion",IF(TRIM($E50)="","△ No Test","△ No Pass line")),IF($O50=1,IF(TRIM($G50)="","△ No Owner","△ "&amp;$G50&amp;" is on the builders list"),IF($P50=1,IF(TRIM($A50)="","△ No ID",IF(COUNTIF($A$6:$A$105,$A50)&gt;1,"△ ID used twice",IF(TRIM($B50)="","△ No gate","△ "&amp;$B50&amp;" isn't on the gate list"))),IF($Q50=1,IF($H50="Met",IF(TRIM($I50)="","△ Met with no Evidence","△ Type the date in Met or waived on"),IF(TRIM($K50)="","△ Waived with no Reason","△ Type the date in Met or waived on")),IF($R50=1,"△ Changed after signing, with no Changes row",IF(TRIM($D50)="","△ Pick what it proves","△ "&amp;$D50&amp;" isn't an Id the charter lists"))))))&amp;IF(SUM($N50:$S50)&gt;1,", and "&amp;(SUM($N50:$S50)-1)&amp;" more",""))&amp;IF($T50=1,"  ◇ vague word in Criterion or Pass line","")&amp;IF($U50=1,"  ◇ waived by a builder",""))</f>
        <v/>
      </c>
      <c r="M50" s="9">
        <f>IF(COUNTA($A50:$K50)&gt;0,1,0)</f>
        <v/>
      </c>
      <c r="N50" s="9">
        <f>IF($M50=0,0,IF(OR(TRIM($C50)="",TRIM($E50)="",TRIM($F50)=""),1,0))</f>
        <v/>
      </c>
      <c r="O50" s="9">
        <f>IF($M50=0,0,IF(OR(TRIM($G50)="",SUMPRODUCT((Finished!$G$20:$G$27&lt;&gt;"")*ISNUMBER(SEARCH(Finished!$G$20:$G$27,$G50)))&gt;0),1,0))</f>
        <v/>
      </c>
      <c r="P50" s="9">
        <f>IF($M50=0,0,IF(OR(TRIM($A50)="",COUNTIF($A$6:$A$105,$A50)&gt;1,TRIM($B50)="",COUNTIF(Finished!$G$31:$G$38,$B50)=0),1,0))</f>
        <v/>
      </c>
      <c r="Q50" s="9">
        <f>IF($M50=0,0,IF($H50="Met",IF(OR(TRIM($I50)="",NOT(ISNUMBER($J50))),1,0),IF($H50="Waived",IF(OR(TRIM($K50)="",NOT(ISNUMBER($J50))),1,0),0)))</f>
        <v/>
      </c>
      <c r="R50" s="9">
        <f>IF(OR($M50=0,Finished!$L$5=0),0,IF(($C50&amp;"|"&amp;$E50&amp;"|"&amp;$F50)=($Y50&amp;"|"&amp;$Z50&amp;"|"&amp;$AA50),0,IF(COUNTIFS(Changes!$B$6:$B$105,$A50,Changes!$A$6:$A$105,Finished!$B$13)=0,1,0)))</f>
        <v/>
      </c>
      <c r="S50" s="9">
        <f>IF($M50=0,0,IF(TRIM($D50)="",1,IF(COUNTIF($X$108:$X$118,$D50)=0,1,0)))</f>
        <v/>
      </c>
      <c r="T50" s="9">
        <f>IF($M50=0,0,IF(SUMPRODUCT(($W$108:$W$119&lt;&gt;"")*ISNUMBER(SEARCH($W$108:$W$119,$F50&amp;" "&amp;$C50)))&gt;0,1,0))</f>
        <v/>
      </c>
      <c r="U50" s="9">
        <f>IF(AND($M50=1,$H50="Waived",SUMPRODUCT((Finished!$G$20:$G$27&lt;&gt;"")*ISNUMBER(SEARCH(Finished!$G$20:$G$27,$K50)))&gt;0),1,0)</f>
        <v/>
      </c>
      <c r="Y50" s="27" t="n"/>
      <c r="Z50" s="27" t="n"/>
      <c r="AA50" s="27" t="n"/>
    </row>
    <row r="51" ht="30" customHeight="1">
      <c r="A51" s="30" t="n"/>
      <c r="B51" s="30" t="n"/>
      <c r="C51" s="31" t="n"/>
      <c r="D51" s="30" t="n"/>
      <c r="E51" s="31" t="n"/>
      <c r="F51" s="31" t="n"/>
      <c r="G51" s="31" t="n"/>
      <c r="H51" s="30" t="n"/>
      <c r="I51" s="31" t="n"/>
      <c r="J51" s="32" t="n"/>
      <c r="K51" s="31" t="n"/>
      <c r="L51" s="33">
        <f>IF($M51=0,"",IF(SUM($N51:$S51)=0,"○ Clear",IF($N51=1,IF(TRIM($C51)="","△ Write the criterion",IF(TRIM($E51)="","△ No Test","△ No Pass line")),IF($O51=1,IF(TRIM($G51)="","△ No Owner","△ "&amp;$G51&amp;" is on the builders list"),IF($P51=1,IF(TRIM($A51)="","△ No ID",IF(COUNTIF($A$6:$A$105,$A51)&gt;1,"△ ID used twice",IF(TRIM($B51)="","△ No gate","△ "&amp;$B51&amp;" isn't on the gate list"))),IF($Q51=1,IF($H51="Met",IF(TRIM($I51)="","△ Met with no Evidence","△ Type the date in Met or waived on"),IF(TRIM($K51)="","△ Waived with no Reason","△ Type the date in Met or waived on")),IF($R51=1,"△ Changed after signing, with no Changes row",IF(TRIM($D51)="","△ Pick what it proves","△ "&amp;$D51&amp;" isn't an Id the charter lists"))))))&amp;IF(SUM($N51:$S51)&gt;1,", and "&amp;(SUM($N51:$S51)-1)&amp;" more",""))&amp;IF($T51=1,"  ◇ vague word in Criterion or Pass line","")&amp;IF($U51=1,"  ◇ waived by a builder",""))</f>
        <v/>
      </c>
      <c r="M51" s="9">
        <f>IF(COUNTA($A51:$K51)&gt;0,1,0)</f>
        <v/>
      </c>
      <c r="N51" s="9">
        <f>IF($M51=0,0,IF(OR(TRIM($C51)="",TRIM($E51)="",TRIM($F51)=""),1,0))</f>
        <v/>
      </c>
      <c r="O51" s="9">
        <f>IF($M51=0,0,IF(OR(TRIM($G51)="",SUMPRODUCT((Finished!$G$20:$G$27&lt;&gt;"")*ISNUMBER(SEARCH(Finished!$G$20:$G$27,$G51)))&gt;0),1,0))</f>
        <v/>
      </c>
      <c r="P51" s="9">
        <f>IF($M51=0,0,IF(OR(TRIM($A51)="",COUNTIF($A$6:$A$105,$A51)&gt;1,TRIM($B51)="",COUNTIF(Finished!$G$31:$G$38,$B51)=0),1,0))</f>
        <v/>
      </c>
      <c r="Q51" s="9">
        <f>IF($M51=0,0,IF($H51="Met",IF(OR(TRIM($I51)="",NOT(ISNUMBER($J51))),1,0),IF($H51="Waived",IF(OR(TRIM($K51)="",NOT(ISNUMBER($J51))),1,0),0)))</f>
        <v/>
      </c>
      <c r="R51" s="9">
        <f>IF(OR($M51=0,Finished!$L$5=0),0,IF(($C51&amp;"|"&amp;$E51&amp;"|"&amp;$F51)=($Y51&amp;"|"&amp;$Z51&amp;"|"&amp;$AA51),0,IF(COUNTIFS(Changes!$B$6:$B$105,$A51,Changes!$A$6:$A$105,Finished!$B$13)=0,1,0)))</f>
        <v/>
      </c>
      <c r="S51" s="9">
        <f>IF($M51=0,0,IF(TRIM($D51)="",1,IF(COUNTIF($X$108:$X$118,$D51)=0,1,0)))</f>
        <v/>
      </c>
      <c r="T51" s="9">
        <f>IF($M51=0,0,IF(SUMPRODUCT(($W$108:$W$119&lt;&gt;"")*ISNUMBER(SEARCH($W$108:$W$119,$F51&amp;" "&amp;$C51)))&gt;0,1,0))</f>
        <v/>
      </c>
      <c r="U51" s="9">
        <f>IF(AND($M51=1,$H51="Waived",SUMPRODUCT((Finished!$G$20:$G$27&lt;&gt;"")*ISNUMBER(SEARCH(Finished!$G$20:$G$27,$K51)))&gt;0),1,0)</f>
        <v/>
      </c>
      <c r="Y51" s="27" t="n"/>
      <c r="Z51" s="27" t="n"/>
      <c r="AA51" s="27" t="n"/>
    </row>
    <row r="52" ht="30" customHeight="1">
      <c r="A52" s="30" t="n"/>
      <c r="B52" s="30" t="n"/>
      <c r="C52" s="31" t="n"/>
      <c r="D52" s="30" t="n"/>
      <c r="E52" s="31" t="n"/>
      <c r="F52" s="31" t="n"/>
      <c r="G52" s="31" t="n"/>
      <c r="H52" s="30" t="n"/>
      <c r="I52" s="31" t="n"/>
      <c r="J52" s="32" t="n"/>
      <c r="K52" s="31" t="n"/>
      <c r="L52" s="33">
        <f>IF($M52=0,"",IF(SUM($N52:$S52)=0,"○ Clear",IF($N52=1,IF(TRIM($C52)="","△ Write the criterion",IF(TRIM($E52)="","△ No Test","△ No Pass line")),IF($O52=1,IF(TRIM($G52)="","△ No Owner","△ "&amp;$G52&amp;" is on the builders list"),IF($P52=1,IF(TRIM($A52)="","△ No ID",IF(COUNTIF($A$6:$A$105,$A52)&gt;1,"△ ID used twice",IF(TRIM($B52)="","△ No gate","△ "&amp;$B52&amp;" isn't on the gate list"))),IF($Q52=1,IF($H52="Met",IF(TRIM($I52)="","△ Met with no Evidence","△ Type the date in Met or waived on"),IF(TRIM($K52)="","△ Waived with no Reason","△ Type the date in Met or waived on")),IF($R52=1,"△ Changed after signing, with no Changes row",IF(TRIM($D52)="","△ Pick what it proves","△ "&amp;$D52&amp;" isn't an Id the charter lists"))))))&amp;IF(SUM($N52:$S52)&gt;1,", and "&amp;(SUM($N52:$S52)-1)&amp;" more",""))&amp;IF($T52=1,"  ◇ vague word in Criterion or Pass line","")&amp;IF($U52=1,"  ◇ waived by a builder",""))</f>
        <v/>
      </c>
      <c r="M52" s="9">
        <f>IF(COUNTA($A52:$K52)&gt;0,1,0)</f>
        <v/>
      </c>
      <c r="N52" s="9">
        <f>IF($M52=0,0,IF(OR(TRIM($C52)="",TRIM($E52)="",TRIM($F52)=""),1,0))</f>
        <v/>
      </c>
      <c r="O52" s="9">
        <f>IF($M52=0,0,IF(OR(TRIM($G52)="",SUMPRODUCT((Finished!$G$20:$G$27&lt;&gt;"")*ISNUMBER(SEARCH(Finished!$G$20:$G$27,$G52)))&gt;0),1,0))</f>
        <v/>
      </c>
      <c r="P52" s="9">
        <f>IF($M52=0,0,IF(OR(TRIM($A52)="",COUNTIF($A$6:$A$105,$A52)&gt;1,TRIM($B52)="",COUNTIF(Finished!$G$31:$G$38,$B52)=0),1,0))</f>
        <v/>
      </c>
      <c r="Q52" s="9">
        <f>IF($M52=0,0,IF($H52="Met",IF(OR(TRIM($I52)="",NOT(ISNUMBER($J52))),1,0),IF($H52="Waived",IF(OR(TRIM($K52)="",NOT(ISNUMBER($J52))),1,0),0)))</f>
        <v/>
      </c>
      <c r="R52" s="9">
        <f>IF(OR($M52=0,Finished!$L$5=0),0,IF(($C52&amp;"|"&amp;$E52&amp;"|"&amp;$F52)=($Y52&amp;"|"&amp;$Z52&amp;"|"&amp;$AA52),0,IF(COUNTIFS(Changes!$B$6:$B$105,$A52,Changes!$A$6:$A$105,Finished!$B$13)=0,1,0)))</f>
        <v/>
      </c>
      <c r="S52" s="9">
        <f>IF($M52=0,0,IF(TRIM($D52)="",1,IF(COUNTIF($X$108:$X$118,$D52)=0,1,0)))</f>
        <v/>
      </c>
      <c r="T52" s="9">
        <f>IF($M52=0,0,IF(SUMPRODUCT(($W$108:$W$119&lt;&gt;"")*ISNUMBER(SEARCH($W$108:$W$119,$F52&amp;" "&amp;$C52)))&gt;0,1,0))</f>
        <v/>
      </c>
      <c r="U52" s="9">
        <f>IF(AND($M52=1,$H52="Waived",SUMPRODUCT((Finished!$G$20:$G$27&lt;&gt;"")*ISNUMBER(SEARCH(Finished!$G$20:$G$27,$K52)))&gt;0),1,0)</f>
        <v/>
      </c>
      <c r="Y52" s="27" t="n"/>
      <c r="Z52" s="27" t="n"/>
      <c r="AA52" s="27" t="n"/>
    </row>
    <row r="53" ht="30" customHeight="1">
      <c r="A53" s="30" t="n"/>
      <c r="B53" s="30" t="n"/>
      <c r="C53" s="31" t="n"/>
      <c r="D53" s="30" t="n"/>
      <c r="E53" s="31" t="n"/>
      <c r="F53" s="31" t="n"/>
      <c r="G53" s="31" t="n"/>
      <c r="H53" s="30" t="n"/>
      <c r="I53" s="31" t="n"/>
      <c r="J53" s="32" t="n"/>
      <c r="K53" s="31" t="n"/>
      <c r="L53" s="33">
        <f>IF($M53=0,"",IF(SUM($N53:$S53)=0,"○ Clear",IF($N53=1,IF(TRIM($C53)="","△ Write the criterion",IF(TRIM($E53)="","△ No Test","△ No Pass line")),IF($O53=1,IF(TRIM($G53)="","△ No Owner","△ "&amp;$G53&amp;" is on the builders list"),IF($P53=1,IF(TRIM($A53)="","△ No ID",IF(COUNTIF($A$6:$A$105,$A53)&gt;1,"△ ID used twice",IF(TRIM($B53)="","△ No gate","△ "&amp;$B53&amp;" isn't on the gate list"))),IF($Q53=1,IF($H53="Met",IF(TRIM($I53)="","△ Met with no Evidence","△ Type the date in Met or waived on"),IF(TRIM($K53)="","△ Waived with no Reason","△ Type the date in Met or waived on")),IF($R53=1,"△ Changed after signing, with no Changes row",IF(TRIM($D53)="","△ Pick what it proves","△ "&amp;$D53&amp;" isn't an Id the charter lists"))))))&amp;IF(SUM($N53:$S53)&gt;1,", and "&amp;(SUM($N53:$S53)-1)&amp;" more",""))&amp;IF($T53=1,"  ◇ vague word in Criterion or Pass line","")&amp;IF($U53=1,"  ◇ waived by a builder",""))</f>
        <v/>
      </c>
      <c r="M53" s="9">
        <f>IF(COUNTA($A53:$K53)&gt;0,1,0)</f>
        <v/>
      </c>
      <c r="N53" s="9">
        <f>IF($M53=0,0,IF(OR(TRIM($C53)="",TRIM($E53)="",TRIM($F53)=""),1,0))</f>
        <v/>
      </c>
      <c r="O53" s="9">
        <f>IF($M53=0,0,IF(OR(TRIM($G53)="",SUMPRODUCT((Finished!$G$20:$G$27&lt;&gt;"")*ISNUMBER(SEARCH(Finished!$G$20:$G$27,$G53)))&gt;0),1,0))</f>
        <v/>
      </c>
      <c r="P53" s="9">
        <f>IF($M53=0,0,IF(OR(TRIM($A53)="",COUNTIF($A$6:$A$105,$A53)&gt;1,TRIM($B53)="",COUNTIF(Finished!$G$31:$G$38,$B53)=0),1,0))</f>
        <v/>
      </c>
      <c r="Q53" s="9">
        <f>IF($M53=0,0,IF($H53="Met",IF(OR(TRIM($I53)="",NOT(ISNUMBER($J53))),1,0),IF($H53="Waived",IF(OR(TRIM($K53)="",NOT(ISNUMBER($J53))),1,0),0)))</f>
        <v/>
      </c>
      <c r="R53" s="9">
        <f>IF(OR($M53=0,Finished!$L$5=0),0,IF(($C53&amp;"|"&amp;$E53&amp;"|"&amp;$F53)=($Y53&amp;"|"&amp;$Z53&amp;"|"&amp;$AA53),0,IF(COUNTIFS(Changes!$B$6:$B$105,$A53,Changes!$A$6:$A$105,Finished!$B$13)=0,1,0)))</f>
        <v/>
      </c>
      <c r="S53" s="9">
        <f>IF($M53=0,0,IF(TRIM($D53)="",1,IF(COUNTIF($X$108:$X$118,$D53)=0,1,0)))</f>
        <v/>
      </c>
      <c r="T53" s="9">
        <f>IF($M53=0,0,IF(SUMPRODUCT(($W$108:$W$119&lt;&gt;"")*ISNUMBER(SEARCH($W$108:$W$119,$F53&amp;" "&amp;$C53)))&gt;0,1,0))</f>
        <v/>
      </c>
      <c r="U53" s="9">
        <f>IF(AND($M53=1,$H53="Waived",SUMPRODUCT((Finished!$G$20:$G$27&lt;&gt;"")*ISNUMBER(SEARCH(Finished!$G$20:$G$27,$K53)))&gt;0),1,0)</f>
        <v/>
      </c>
      <c r="Y53" s="27" t="n"/>
      <c r="Z53" s="27" t="n"/>
      <c r="AA53" s="27" t="n"/>
    </row>
    <row r="54" ht="30" customHeight="1">
      <c r="A54" s="30" t="n"/>
      <c r="B54" s="30" t="n"/>
      <c r="C54" s="31" t="n"/>
      <c r="D54" s="30" t="n"/>
      <c r="E54" s="31" t="n"/>
      <c r="F54" s="31" t="n"/>
      <c r="G54" s="31" t="n"/>
      <c r="H54" s="30" t="n"/>
      <c r="I54" s="31" t="n"/>
      <c r="J54" s="32" t="n"/>
      <c r="K54" s="31" t="n"/>
      <c r="L54" s="33">
        <f>IF($M54=0,"",IF(SUM($N54:$S54)=0,"○ Clear",IF($N54=1,IF(TRIM($C54)="","△ Write the criterion",IF(TRIM($E54)="","△ No Test","△ No Pass line")),IF($O54=1,IF(TRIM($G54)="","△ No Owner","△ "&amp;$G54&amp;" is on the builders list"),IF($P54=1,IF(TRIM($A54)="","△ No ID",IF(COUNTIF($A$6:$A$105,$A54)&gt;1,"△ ID used twice",IF(TRIM($B54)="","△ No gate","△ "&amp;$B54&amp;" isn't on the gate list"))),IF($Q54=1,IF($H54="Met",IF(TRIM($I54)="","△ Met with no Evidence","△ Type the date in Met or waived on"),IF(TRIM($K54)="","△ Waived with no Reason","△ Type the date in Met or waived on")),IF($R54=1,"△ Changed after signing, with no Changes row",IF(TRIM($D54)="","△ Pick what it proves","△ "&amp;$D54&amp;" isn't an Id the charter lists"))))))&amp;IF(SUM($N54:$S54)&gt;1,", and "&amp;(SUM($N54:$S54)-1)&amp;" more",""))&amp;IF($T54=1,"  ◇ vague word in Criterion or Pass line","")&amp;IF($U54=1,"  ◇ waived by a builder",""))</f>
        <v/>
      </c>
      <c r="M54" s="9">
        <f>IF(COUNTA($A54:$K54)&gt;0,1,0)</f>
        <v/>
      </c>
      <c r="N54" s="9">
        <f>IF($M54=0,0,IF(OR(TRIM($C54)="",TRIM($E54)="",TRIM($F54)=""),1,0))</f>
        <v/>
      </c>
      <c r="O54" s="9">
        <f>IF($M54=0,0,IF(OR(TRIM($G54)="",SUMPRODUCT((Finished!$G$20:$G$27&lt;&gt;"")*ISNUMBER(SEARCH(Finished!$G$20:$G$27,$G54)))&gt;0),1,0))</f>
        <v/>
      </c>
      <c r="P54" s="9">
        <f>IF($M54=0,0,IF(OR(TRIM($A54)="",COUNTIF($A$6:$A$105,$A54)&gt;1,TRIM($B54)="",COUNTIF(Finished!$G$31:$G$38,$B54)=0),1,0))</f>
        <v/>
      </c>
      <c r="Q54" s="9">
        <f>IF($M54=0,0,IF($H54="Met",IF(OR(TRIM($I54)="",NOT(ISNUMBER($J54))),1,0),IF($H54="Waived",IF(OR(TRIM($K54)="",NOT(ISNUMBER($J54))),1,0),0)))</f>
        <v/>
      </c>
      <c r="R54" s="9">
        <f>IF(OR($M54=0,Finished!$L$5=0),0,IF(($C54&amp;"|"&amp;$E54&amp;"|"&amp;$F54)=($Y54&amp;"|"&amp;$Z54&amp;"|"&amp;$AA54),0,IF(COUNTIFS(Changes!$B$6:$B$105,$A54,Changes!$A$6:$A$105,Finished!$B$13)=0,1,0)))</f>
        <v/>
      </c>
      <c r="S54" s="9">
        <f>IF($M54=0,0,IF(TRIM($D54)="",1,IF(COUNTIF($X$108:$X$118,$D54)=0,1,0)))</f>
        <v/>
      </c>
      <c r="T54" s="9">
        <f>IF($M54=0,0,IF(SUMPRODUCT(($W$108:$W$119&lt;&gt;"")*ISNUMBER(SEARCH($W$108:$W$119,$F54&amp;" "&amp;$C54)))&gt;0,1,0))</f>
        <v/>
      </c>
      <c r="U54" s="9">
        <f>IF(AND($M54=1,$H54="Waived",SUMPRODUCT((Finished!$G$20:$G$27&lt;&gt;"")*ISNUMBER(SEARCH(Finished!$G$20:$G$27,$K54)))&gt;0),1,0)</f>
        <v/>
      </c>
      <c r="Y54" s="27" t="n"/>
      <c r="Z54" s="27" t="n"/>
      <c r="AA54" s="27" t="n"/>
    </row>
    <row r="55" ht="30" customHeight="1">
      <c r="A55" s="30" t="n"/>
      <c r="B55" s="30" t="n"/>
      <c r="C55" s="31" t="n"/>
      <c r="D55" s="30" t="n"/>
      <c r="E55" s="31" t="n"/>
      <c r="F55" s="31" t="n"/>
      <c r="G55" s="31" t="n"/>
      <c r="H55" s="30" t="n"/>
      <c r="I55" s="31" t="n"/>
      <c r="J55" s="32" t="n"/>
      <c r="K55" s="31" t="n"/>
      <c r="L55" s="33">
        <f>IF($M55=0,"",IF(SUM($N55:$S55)=0,"○ Clear",IF($N55=1,IF(TRIM($C55)="","△ Write the criterion",IF(TRIM($E55)="","△ No Test","△ No Pass line")),IF($O55=1,IF(TRIM($G55)="","△ No Owner","△ "&amp;$G55&amp;" is on the builders list"),IF($P55=1,IF(TRIM($A55)="","△ No ID",IF(COUNTIF($A$6:$A$105,$A55)&gt;1,"△ ID used twice",IF(TRIM($B55)="","△ No gate","△ "&amp;$B55&amp;" isn't on the gate list"))),IF($Q55=1,IF($H55="Met",IF(TRIM($I55)="","△ Met with no Evidence","△ Type the date in Met or waived on"),IF(TRIM($K55)="","△ Waived with no Reason","△ Type the date in Met or waived on")),IF($R55=1,"△ Changed after signing, with no Changes row",IF(TRIM($D55)="","△ Pick what it proves","△ "&amp;$D55&amp;" isn't an Id the charter lists"))))))&amp;IF(SUM($N55:$S55)&gt;1,", and "&amp;(SUM($N55:$S55)-1)&amp;" more",""))&amp;IF($T55=1,"  ◇ vague word in Criterion or Pass line","")&amp;IF($U55=1,"  ◇ waived by a builder",""))</f>
        <v/>
      </c>
      <c r="M55" s="9">
        <f>IF(COUNTA($A55:$K55)&gt;0,1,0)</f>
        <v/>
      </c>
      <c r="N55" s="9">
        <f>IF($M55=0,0,IF(OR(TRIM($C55)="",TRIM($E55)="",TRIM($F55)=""),1,0))</f>
        <v/>
      </c>
      <c r="O55" s="9">
        <f>IF($M55=0,0,IF(OR(TRIM($G55)="",SUMPRODUCT((Finished!$G$20:$G$27&lt;&gt;"")*ISNUMBER(SEARCH(Finished!$G$20:$G$27,$G55)))&gt;0),1,0))</f>
        <v/>
      </c>
      <c r="P55" s="9">
        <f>IF($M55=0,0,IF(OR(TRIM($A55)="",COUNTIF($A$6:$A$105,$A55)&gt;1,TRIM($B55)="",COUNTIF(Finished!$G$31:$G$38,$B55)=0),1,0))</f>
        <v/>
      </c>
      <c r="Q55" s="9">
        <f>IF($M55=0,0,IF($H55="Met",IF(OR(TRIM($I55)="",NOT(ISNUMBER($J55))),1,0),IF($H55="Waived",IF(OR(TRIM($K55)="",NOT(ISNUMBER($J55))),1,0),0)))</f>
        <v/>
      </c>
      <c r="R55" s="9">
        <f>IF(OR($M55=0,Finished!$L$5=0),0,IF(($C55&amp;"|"&amp;$E55&amp;"|"&amp;$F55)=($Y55&amp;"|"&amp;$Z55&amp;"|"&amp;$AA55),0,IF(COUNTIFS(Changes!$B$6:$B$105,$A55,Changes!$A$6:$A$105,Finished!$B$13)=0,1,0)))</f>
        <v/>
      </c>
      <c r="S55" s="9">
        <f>IF($M55=0,0,IF(TRIM($D55)="",1,IF(COUNTIF($X$108:$X$118,$D55)=0,1,0)))</f>
        <v/>
      </c>
      <c r="T55" s="9">
        <f>IF($M55=0,0,IF(SUMPRODUCT(($W$108:$W$119&lt;&gt;"")*ISNUMBER(SEARCH($W$108:$W$119,$F55&amp;" "&amp;$C55)))&gt;0,1,0))</f>
        <v/>
      </c>
      <c r="U55" s="9">
        <f>IF(AND($M55=1,$H55="Waived",SUMPRODUCT((Finished!$G$20:$G$27&lt;&gt;"")*ISNUMBER(SEARCH(Finished!$G$20:$G$27,$K55)))&gt;0),1,0)</f>
        <v/>
      </c>
      <c r="Y55" s="27" t="n"/>
      <c r="Z55" s="27" t="n"/>
      <c r="AA55" s="27" t="n"/>
    </row>
    <row r="56" ht="30" customHeight="1">
      <c r="A56" s="30" t="n"/>
      <c r="B56" s="30" t="n"/>
      <c r="C56" s="31" t="n"/>
      <c r="D56" s="30" t="n"/>
      <c r="E56" s="31" t="n"/>
      <c r="F56" s="31" t="n"/>
      <c r="G56" s="31" t="n"/>
      <c r="H56" s="30" t="n"/>
      <c r="I56" s="31" t="n"/>
      <c r="J56" s="32" t="n"/>
      <c r="K56" s="31" t="n"/>
      <c r="L56" s="33">
        <f>IF($M56=0,"",IF(SUM($N56:$S56)=0,"○ Clear",IF($N56=1,IF(TRIM($C56)="","△ Write the criterion",IF(TRIM($E56)="","△ No Test","△ No Pass line")),IF($O56=1,IF(TRIM($G56)="","△ No Owner","△ "&amp;$G56&amp;" is on the builders list"),IF($P56=1,IF(TRIM($A56)="","△ No ID",IF(COUNTIF($A$6:$A$105,$A56)&gt;1,"△ ID used twice",IF(TRIM($B56)="","△ No gate","△ "&amp;$B56&amp;" isn't on the gate list"))),IF($Q56=1,IF($H56="Met",IF(TRIM($I56)="","△ Met with no Evidence","△ Type the date in Met or waived on"),IF(TRIM($K56)="","△ Waived with no Reason","△ Type the date in Met or waived on")),IF($R56=1,"△ Changed after signing, with no Changes row",IF(TRIM($D56)="","△ Pick what it proves","△ "&amp;$D56&amp;" isn't an Id the charter lists"))))))&amp;IF(SUM($N56:$S56)&gt;1,", and "&amp;(SUM($N56:$S56)-1)&amp;" more",""))&amp;IF($T56=1,"  ◇ vague word in Criterion or Pass line","")&amp;IF($U56=1,"  ◇ waived by a builder",""))</f>
        <v/>
      </c>
      <c r="M56" s="9">
        <f>IF(COUNTA($A56:$K56)&gt;0,1,0)</f>
        <v/>
      </c>
      <c r="N56" s="9">
        <f>IF($M56=0,0,IF(OR(TRIM($C56)="",TRIM($E56)="",TRIM($F56)=""),1,0))</f>
        <v/>
      </c>
      <c r="O56" s="9">
        <f>IF($M56=0,0,IF(OR(TRIM($G56)="",SUMPRODUCT((Finished!$G$20:$G$27&lt;&gt;"")*ISNUMBER(SEARCH(Finished!$G$20:$G$27,$G56)))&gt;0),1,0))</f>
        <v/>
      </c>
      <c r="P56" s="9">
        <f>IF($M56=0,0,IF(OR(TRIM($A56)="",COUNTIF($A$6:$A$105,$A56)&gt;1,TRIM($B56)="",COUNTIF(Finished!$G$31:$G$38,$B56)=0),1,0))</f>
        <v/>
      </c>
      <c r="Q56" s="9">
        <f>IF($M56=0,0,IF($H56="Met",IF(OR(TRIM($I56)="",NOT(ISNUMBER($J56))),1,0),IF($H56="Waived",IF(OR(TRIM($K56)="",NOT(ISNUMBER($J56))),1,0),0)))</f>
        <v/>
      </c>
      <c r="R56" s="9">
        <f>IF(OR($M56=0,Finished!$L$5=0),0,IF(($C56&amp;"|"&amp;$E56&amp;"|"&amp;$F56)=($Y56&amp;"|"&amp;$Z56&amp;"|"&amp;$AA56),0,IF(COUNTIFS(Changes!$B$6:$B$105,$A56,Changes!$A$6:$A$105,Finished!$B$13)=0,1,0)))</f>
        <v/>
      </c>
      <c r="S56" s="9">
        <f>IF($M56=0,0,IF(TRIM($D56)="",1,IF(COUNTIF($X$108:$X$118,$D56)=0,1,0)))</f>
        <v/>
      </c>
      <c r="T56" s="9">
        <f>IF($M56=0,0,IF(SUMPRODUCT(($W$108:$W$119&lt;&gt;"")*ISNUMBER(SEARCH($W$108:$W$119,$F56&amp;" "&amp;$C56)))&gt;0,1,0))</f>
        <v/>
      </c>
      <c r="U56" s="9">
        <f>IF(AND($M56=1,$H56="Waived",SUMPRODUCT((Finished!$G$20:$G$27&lt;&gt;"")*ISNUMBER(SEARCH(Finished!$G$20:$G$27,$K56)))&gt;0),1,0)</f>
        <v/>
      </c>
      <c r="Y56" s="27" t="n"/>
      <c r="Z56" s="27" t="n"/>
      <c r="AA56" s="27" t="n"/>
    </row>
    <row r="57" ht="30" customHeight="1">
      <c r="A57" s="30" t="n"/>
      <c r="B57" s="30" t="n"/>
      <c r="C57" s="31" t="n"/>
      <c r="D57" s="30" t="n"/>
      <c r="E57" s="31" t="n"/>
      <c r="F57" s="31" t="n"/>
      <c r="G57" s="31" t="n"/>
      <c r="H57" s="30" t="n"/>
      <c r="I57" s="31" t="n"/>
      <c r="J57" s="32" t="n"/>
      <c r="K57" s="31" t="n"/>
      <c r="L57" s="33">
        <f>IF($M57=0,"",IF(SUM($N57:$S57)=0,"○ Clear",IF($N57=1,IF(TRIM($C57)="","△ Write the criterion",IF(TRIM($E57)="","△ No Test","△ No Pass line")),IF($O57=1,IF(TRIM($G57)="","△ No Owner","△ "&amp;$G57&amp;" is on the builders list"),IF($P57=1,IF(TRIM($A57)="","△ No ID",IF(COUNTIF($A$6:$A$105,$A57)&gt;1,"△ ID used twice",IF(TRIM($B57)="","△ No gate","△ "&amp;$B57&amp;" isn't on the gate list"))),IF($Q57=1,IF($H57="Met",IF(TRIM($I57)="","△ Met with no Evidence","△ Type the date in Met or waived on"),IF(TRIM($K57)="","△ Waived with no Reason","△ Type the date in Met or waived on")),IF($R57=1,"△ Changed after signing, with no Changes row",IF(TRIM($D57)="","△ Pick what it proves","△ "&amp;$D57&amp;" isn't an Id the charter lists"))))))&amp;IF(SUM($N57:$S57)&gt;1,", and "&amp;(SUM($N57:$S57)-1)&amp;" more",""))&amp;IF($T57=1,"  ◇ vague word in Criterion or Pass line","")&amp;IF($U57=1,"  ◇ waived by a builder",""))</f>
        <v/>
      </c>
      <c r="M57" s="9">
        <f>IF(COUNTA($A57:$K57)&gt;0,1,0)</f>
        <v/>
      </c>
      <c r="N57" s="9">
        <f>IF($M57=0,0,IF(OR(TRIM($C57)="",TRIM($E57)="",TRIM($F57)=""),1,0))</f>
        <v/>
      </c>
      <c r="O57" s="9">
        <f>IF($M57=0,0,IF(OR(TRIM($G57)="",SUMPRODUCT((Finished!$G$20:$G$27&lt;&gt;"")*ISNUMBER(SEARCH(Finished!$G$20:$G$27,$G57)))&gt;0),1,0))</f>
        <v/>
      </c>
      <c r="P57" s="9">
        <f>IF($M57=0,0,IF(OR(TRIM($A57)="",COUNTIF($A$6:$A$105,$A57)&gt;1,TRIM($B57)="",COUNTIF(Finished!$G$31:$G$38,$B57)=0),1,0))</f>
        <v/>
      </c>
      <c r="Q57" s="9">
        <f>IF($M57=0,0,IF($H57="Met",IF(OR(TRIM($I57)="",NOT(ISNUMBER($J57))),1,0),IF($H57="Waived",IF(OR(TRIM($K57)="",NOT(ISNUMBER($J57))),1,0),0)))</f>
        <v/>
      </c>
      <c r="R57" s="9">
        <f>IF(OR($M57=0,Finished!$L$5=0),0,IF(($C57&amp;"|"&amp;$E57&amp;"|"&amp;$F57)=($Y57&amp;"|"&amp;$Z57&amp;"|"&amp;$AA57),0,IF(COUNTIFS(Changes!$B$6:$B$105,$A57,Changes!$A$6:$A$105,Finished!$B$13)=0,1,0)))</f>
        <v/>
      </c>
      <c r="S57" s="9">
        <f>IF($M57=0,0,IF(TRIM($D57)="",1,IF(COUNTIF($X$108:$X$118,$D57)=0,1,0)))</f>
        <v/>
      </c>
      <c r="T57" s="9">
        <f>IF($M57=0,0,IF(SUMPRODUCT(($W$108:$W$119&lt;&gt;"")*ISNUMBER(SEARCH($W$108:$W$119,$F57&amp;" "&amp;$C57)))&gt;0,1,0))</f>
        <v/>
      </c>
      <c r="U57" s="9">
        <f>IF(AND($M57=1,$H57="Waived",SUMPRODUCT((Finished!$G$20:$G$27&lt;&gt;"")*ISNUMBER(SEARCH(Finished!$G$20:$G$27,$K57)))&gt;0),1,0)</f>
        <v/>
      </c>
      <c r="Y57" s="27" t="n"/>
      <c r="Z57" s="27" t="n"/>
      <c r="AA57" s="27" t="n"/>
    </row>
    <row r="58" ht="30" customHeight="1">
      <c r="A58" s="30" t="n"/>
      <c r="B58" s="30" t="n"/>
      <c r="C58" s="31" t="n"/>
      <c r="D58" s="30" t="n"/>
      <c r="E58" s="31" t="n"/>
      <c r="F58" s="31" t="n"/>
      <c r="G58" s="31" t="n"/>
      <c r="H58" s="30" t="n"/>
      <c r="I58" s="31" t="n"/>
      <c r="J58" s="32" t="n"/>
      <c r="K58" s="31" t="n"/>
      <c r="L58" s="33">
        <f>IF($M58=0,"",IF(SUM($N58:$S58)=0,"○ Clear",IF($N58=1,IF(TRIM($C58)="","△ Write the criterion",IF(TRIM($E58)="","△ No Test","△ No Pass line")),IF($O58=1,IF(TRIM($G58)="","△ No Owner","△ "&amp;$G58&amp;" is on the builders list"),IF($P58=1,IF(TRIM($A58)="","△ No ID",IF(COUNTIF($A$6:$A$105,$A58)&gt;1,"△ ID used twice",IF(TRIM($B58)="","△ No gate","△ "&amp;$B58&amp;" isn't on the gate list"))),IF($Q58=1,IF($H58="Met",IF(TRIM($I58)="","△ Met with no Evidence","△ Type the date in Met or waived on"),IF(TRIM($K58)="","△ Waived with no Reason","△ Type the date in Met or waived on")),IF($R58=1,"△ Changed after signing, with no Changes row",IF(TRIM($D58)="","△ Pick what it proves","△ "&amp;$D58&amp;" isn't an Id the charter lists"))))))&amp;IF(SUM($N58:$S58)&gt;1,", and "&amp;(SUM($N58:$S58)-1)&amp;" more",""))&amp;IF($T58=1,"  ◇ vague word in Criterion or Pass line","")&amp;IF($U58=1,"  ◇ waived by a builder",""))</f>
        <v/>
      </c>
      <c r="M58" s="9">
        <f>IF(COUNTA($A58:$K58)&gt;0,1,0)</f>
        <v/>
      </c>
      <c r="N58" s="9">
        <f>IF($M58=0,0,IF(OR(TRIM($C58)="",TRIM($E58)="",TRIM($F58)=""),1,0))</f>
        <v/>
      </c>
      <c r="O58" s="9">
        <f>IF($M58=0,0,IF(OR(TRIM($G58)="",SUMPRODUCT((Finished!$G$20:$G$27&lt;&gt;"")*ISNUMBER(SEARCH(Finished!$G$20:$G$27,$G58)))&gt;0),1,0))</f>
        <v/>
      </c>
      <c r="P58" s="9">
        <f>IF($M58=0,0,IF(OR(TRIM($A58)="",COUNTIF($A$6:$A$105,$A58)&gt;1,TRIM($B58)="",COUNTIF(Finished!$G$31:$G$38,$B58)=0),1,0))</f>
        <v/>
      </c>
      <c r="Q58" s="9">
        <f>IF($M58=0,0,IF($H58="Met",IF(OR(TRIM($I58)="",NOT(ISNUMBER($J58))),1,0),IF($H58="Waived",IF(OR(TRIM($K58)="",NOT(ISNUMBER($J58))),1,0),0)))</f>
        <v/>
      </c>
      <c r="R58" s="9">
        <f>IF(OR($M58=0,Finished!$L$5=0),0,IF(($C58&amp;"|"&amp;$E58&amp;"|"&amp;$F58)=($Y58&amp;"|"&amp;$Z58&amp;"|"&amp;$AA58),0,IF(COUNTIFS(Changes!$B$6:$B$105,$A58,Changes!$A$6:$A$105,Finished!$B$13)=0,1,0)))</f>
        <v/>
      </c>
      <c r="S58" s="9">
        <f>IF($M58=0,0,IF(TRIM($D58)="",1,IF(COUNTIF($X$108:$X$118,$D58)=0,1,0)))</f>
        <v/>
      </c>
      <c r="T58" s="9">
        <f>IF($M58=0,0,IF(SUMPRODUCT(($W$108:$W$119&lt;&gt;"")*ISNUMBER(SEARCH($W$108:$W$119,$F58&amp;" "&amp;$C58)))&gt;0,1,0))</f>
        <v/>
      </c>
      <c r="U58" s="9">
        <f>IF(AND($M58=1,$H58="Waived",SUMPRODUCT((Finished!$G$20:$G$27&lt;&gt;"")*ISNUMBER(SEARCH(Finished!$G$20:$G$27,$K58)))&gt;0),1,0)</f>
        <v/>
      </c>
      <c r="Y58" s="27" t="n"/>
      <c r="Z58" s="27" t="n"/>
      <c r="AA58" s="27" t="n"/>
    </row>
    <row r="59" ht="30" customHeight="1">
      <c r="A59" s="30" t="n"/>
      <c r="B59" s="30" t="n"/>
      <c r="C59" s="31" t="n"/>
      <c r="D59" s="30" t="n"/>
      <c r="E59" s="31" t="n"/>
      <c r="F59" s="31" t="n"/>
      <c r="G59" s="31" t="n"/>
      <c r="H59" s="30" t="n"/>
      <c r="I59" s="31" t="n"/>
      <c r="J59" s="32" t="n"/>
      <c r="K59" s="31" t="n"/>
      <c r="L59" s="33">
        <f>IF($M59=0,"",IF(SUM($N59:$S59)=0,"○ Clear",IF($N59=1,IF(TRIM($C59)="","△ Write the criterion",IF(TRIM($E59)="","△ No Test","△ No Pass line")),IF($O59=1,IF(TRIM($G59)="","△ No Owner","△ "&amp;$G59&amp;" is on the builders list"),IF($P59=1,IF(TRIM($A59)="","△ No ID",IF(COUNTIF($A$6:$A$105,$A59)&gt;1,"△ ID used twice",IF(TRIM($B59)="","△ No gate","△ "&amp;$B59&amp;" isn't on the gate list"))),IF($Q59=1,IF($H59="Met",IF(TRIM($I59)="","△ Met with no Evidence","△ Type the date in Met or waived on"),IF(TRIM($K59)="","△ Waived with no Reason","△ Type the date in Met or waived on")),IF($R59=1,"△ Changed after signing, with no Changes row",IF(TRIM($D59)="","△ Pick what it proves","△ "&amp;$D59&amp;" isn't an Id the charter lists"))))))&amp;IF(SUM($N59:$S59)&gt;1,", and "&amp;(SUM($N59:$S59)-1)&amp;" more",""))&amp;IF($T59=1,"  ◇ vague word in Criterion or Pass line","")&amp;IF($U59=1,"  ◇ waived by a builder",""))</f>
        <v/>
      </c>
      <c r="M59" s="9">
        <f>IF(COUNTA($A59:$K59)&gt;0,1,0)</f>
        <v/>
      </c>
      <c r="N59" s="9">
        <f>IF($M59=0,0,IF(OR(TRIM($C59)="",TRIM($E59)="",TRIM($F59)=""),1,0))</f>
        <v/>
      </c>
      <c r="O59" s="9">
        <f>IF($M59=0,0,IF(OR(TRIM($G59)="",SUMPRODUCT((Finished!$G$20:$G$27&lt;&gt;"")*ISNUMBER(SEARCH(Finished!$G$20:$G$27,$G59)))&gt;0),1,0))</f>
        <v/>
      </c>
      <c r="P59" s="9">
        <f>IF($M59=0,0,IF(OR(TRIM($A59)="",COUNTIF($A$6:$A$105,$A59)&gt;1,TRIM($B59)="",COUNTIF(Finished!$G$31:$G$38,$B59)=0),1,0))</f>
        <v/>
      </c>
      <c r="Q59" s="9">
        <f>IF($M59=0,0,IF($H59="Met",IF(OR(TRIM($I59)="",NOT(ISNUMBER($J59))),1,0),IF($H59="Waived",IF(OR(TRIM($K59)="",NOT(ISNUMBER($J59))),1,0),0)))</f>
        <v/>
      </c>
      <c r="R59" s="9">
        <f>IF(OR($M59=0,Finished!$L$5=0),0,IF(($C59&amp;"|"&amp;$E59&amp;"|"&amp;$F59)=($Y59&amp;"|"&amp;$Z59&amp;"|"&amp;$AA59),0,IF(COUNTIFS(Changes!$B$6:$B$105,$A59,Changes!$A$6:$A$105,Finished!$B$13)=0,1,0)))</f>
        <v/>
      </c>
      <c r="S59" s="9">
        <f>IF($M59=0,0,IF(TRIM($D59)="",1,IF(COUNTIF($X$108:$X$118,$D59)=0,1,0)))</f>
        <v/>
      </c>
      <c r="T59" s="9">
        <f>IF($M59=0,0,IF(SUMPRODUCT(($W$108:$W$119&lt;&gt;"")*ISNUMBER(SEARCH($W$108:$W$119,$F59&amp;" "&amp;$C59)))&gt;0,1,0))</f>
        <v/>
      </c>
      <c r="U59" s="9">
        <f>IF(AND($M59=1,$H59="Waived",SUMPRODUCT((Finished!$G$20:$G$27&lt;&gt;"")*ISNUMBER(SEARCH(Finished!$G$20:$G$27,$K59)))&gt;0),1,0)</f>
        <v/>
      </c>
      <c r="Y59" s="27" t="n"/>
      <c r="Z59" s="27" t="n"/>
      <c r="AA59" s="27" t="n"/>
    </row>
    <row r="60" ht="30" customHeight="1">
      <c r="A60" s="30" t="n"/>
      <c r="B60" s="30" t="n"/>
      <c r="C60" s="31" t="n"/>
      <c r="D60" s="30" t="n"/>
      <c r="E60" s="31" t="n"/>
      <c r="F60" s="31" t="n"/>
      <c r="G60" s="31" t="n"/>
      <c r="H60" s="30" t="n"/>
      <c r="I60" s="31" t="n"/>
      <c r="J60" s="32" t="n"/>
      <c r="K60" s="31" t="n"/>
      <c r="L60" s="33">
        <f>IF($M60=0,"",IF(SUM($N60:$S60)=0,"○ Clear",IF($N60=1,IF(TRIM($C60)="","△ Write the criterion",IF(TRIM($E60)="","△ No Test","△ No Pass line")),IF($O60=1,IF(TRIM($G60)="","△ No Owner","△ "&amp;$G60&amp;" is on the builders list"),IF($P60=1,IF(TRIM($A60)="","△ No ID",IF(COUNTIF($A$6:$A$105,$A60)&gt;1,"△ ID used twice",IF(TRIM($B60)="","△ No gate","△ "&amp;$B60&amp;" isn't on the gate list"))),IF($Q60=1,IF($H60="Met",IF(TRIM($I60)="","△ Met with no Evidence","△ Type the date in Met or waived on"),IF(TRIM($K60)="","△ Waived with no Reason","△ Type the date in Met or waived on")),IF($R60=1,"△ Changed after signing, with no Changes row",IF(TRIM($D60)="","△ Pick what it proves","△ "&amp;$D60&amp;" isn't an Id the charter lists"))))))&amp;IF(SUM($N60:$S60)&gt;1,", and "&amp;(SUM($N60:$S60)-1)&amp;" more",""))&amp;IF($T60=1,"  ◇ vague word in Criterion or Pass line","")&amp;IF($U60=1,"  ◇ waived by a builder",""))</f>
        <v/>
      </c>
      <c r="M60" s="9">
        <f>IF(COUNTA($A60:$K60)&gt;0,1,0)</f>
        <v/>
      </c>
      <c r="N60" s="9">
        <f>IF($M60=0,0,IF(OR(TRIM($C60)="",TRIM($E60)="",TRIM($F60)=""),1,0))</f>
        <v/>
      </c>
      <c r="O60" s="9">
        <f>IF($M60=0,0,IF(OR(TRIM($G60)="",SUMPRODUCT((Finished!$G$20:$G$27&lt;&gt;"")*ISNUMBER(SEARCH(Finished!$G$20:$G$27,$G60)))&gt;0),1,0))</f>
        <v/>
      </c>
      <c r="P60" s="9">
        <f>IF($M60=0,0,IF(OR(TRIM($A60)="",COUNTIF($A$6:$A$105,$A60)&gt;1,TRIM($B60)="",COUNTIF(Finished!$G$31:$G$38,$B60)=0),1,0))</f>
        <v/>
      </c>
      <c r="Q60" s="9">
        <f>IF($M60=0,0,IF($H60="Met",IF(OR(TRIM($I60)="",NOT(ISNUMBER($J60))),1,0),IF($H60="Waived",IF(OR(TRIM($K60)="",NOT(ISNUMBER($J60))),1,0),0)))</f>
        <v/>
      </c>
      <c r="R60" s="9">
        <f>IF(OR($M60=0,Finished!$L$5=0),0,IF(($C60&amp;"|"&amp;$E60&amp;"|"&amp;$F60)=($Y60&amp;"|"&amp;$Z60&amp;"|"&amp;$AA60),0,IF(COUNTIFS(Changes!$B$6:$B$105,$A60,Changes!$A$6:$A$105,Finished!$B$13)=0,1,0)))</f>
        <v/>
      </c>
      <c r="S60" s="9">
        <f>IF($M60=0,0,IF(TRIM($D60)="",1,IF(COUNTIF($X$108:$X$118,$D60)=0,1,0)))</f>
        <v/>
      </c>
      <c r="T60" s="9">
        <f>IF($M60=0,0,IF(SUMPRODUCT(($W$108:$W$119&lt;&gt;"")*ISNUMBER(SEARCH($W$108:$W$119,$F60&amp;" "&amp;$C60)))&gt;0,1,0))</f>
        <v/>
      </c>
      <c r="U60" s="9">
        <f>IF(AND($M60=1,$H60="Waived",SUMPRODUCT((Finished!$G$20:$G$27&lt;&gt;"")*ISNUMBER(SEARCH(Finished!$G$20:$G$27,$K60)))&gt;0),1,0)</f>
        <v/>
      </c>
      <c r="Y60" s="27" t="n"/>
      <c r="Z60" s="27" t="n"/>
      <c r="AA60" s="27" t="n"/>
    </row>
    <row r="61" ht="30" customHeight="1">
      <c r="A61" s="30" t="n"/>
      <c r="B61" s="30" t="n"/>
      <c r="C61" s="31" t="n"/>
      <c r="D61" s="30" t="n"/>
      <c r="E61" s="31" t="n"/>
      <c r="F61" s="31" t="n"/>
      <c r="G61" s="31" t="n"/>
      <c r="H61" s="30" t="n"/>
      <c r="I61" s="31" t="n"/>
      <c r="J61" s="32" t="n"/>
      <c r="K61" s="31" t="n"/>
      <c r="L61" s="33">
        <f>IF($M61=0,"",IF(SUM($N61:$S61)=0,"○ Clear",IF($N61=1,IF(TRIM($C61)="","△ Write the criterion",IF(TRIM($E61)="","△ No Test","△ No Pass line")),IF($O61=1,IF(TRIM($G61)="","△ No Owner","△ "&amp;$G61&amp;" is on the builders list"),IF($P61=1,IF(TRIM($A61)="","△ No ID",IF(COUNTIF($A$6:$A$105,$A61)&gt;1,"△ ID used twice",IF(TRIM($B61)="","△ No gate","△ "&amp;$B61&amp;" isn't on the gate list"))),IF($Q61=1,IF($H61="Met",IF(TRIM($I61)="","△ Met with no Evidence","△ Type the date in Met or waived on"),IF(TRIM($K61)="","△ Waived with no Reason","△ Type the date in Met or waived on")),IF($R61=1,"△ Changed after signing, with no Changes row",IF(TRIM($D61)="","△ Pick what it proves","△ "&amp;$D61&amp;" isn't an Id the charter lists"))))))&amp;IF(SUM($N61:$S61)&gt;1,", and "&amp;(SUM($N61:$S61)-1)&amp;" more",""))&amp;IF($T61=1,"  ◇ vague word in Criterion or Pass line","")&amp;IF($U61=1,"  ◇ waived by a builder",""))</f>
        <v/>
      </c>
      <c r="M61" s="9">
        <f>IF(COUNTA($A61:$K61)&gt;0,1,0)</f>
        <v/>
      </c>
      <c r="N61" s="9">
        <f>IF($M61=0,0,IF(OR(TRIM($C61)="",TRIM($E61)="",TRIM($F61)=""),1,0))</f>
        <v/>
      </c>
      <c r="O61" s="9">
        <f>IF($M61=0,0,IF(OR(TRIM($G61)="",SUMPRODUCT((Finished!$G$20:$G$27&lt;&gt;"")*ISNUMBER(SEARCH(Finished!$G$20:$G$27,$G61)))&gt;0),1,0))</f>
        <v/>
      </c>
      <c r="P61" s="9">
        <f>IF($M61=0,0,IF(OR(TRIM($A61)="",COUNTIF($A$6:$A$105,$A61)&gt;1,TRIM($B61)="",COUNTIF(Finished!$G$31:$G$38,$B61)=0),1,0))</f>
        <v/>
      </c>
      <c r="Q61" s="9">
        <f>IF($M61=0,0,IF($H61="Met",IF(OR(TRIM($I61)="",NOT(ISNUMBER($J61))),1,0),IF($H61="Waived",IF(OR(TRIM($K61)="",NOT(ISNUMBER($J61))),1,0),0)))</f>
        <v/>
      </c>
      <c r="R61" s="9">
        <f>IF(OR($M61=0,Finished!$L$5=0),0,IF(($C61&amp;"|"&amp;$E61&amp;"|"&amp;$F61)=($Y61&amp;"|"&amp;$Z61&amp;"|"&amp;$AA61),0,IF(COUNTIFS(Changes!$B$6:$B$105,$A61,Changes!$A$6:$A$105,Finished!$B$13)=0,1,0)))</f>
        <v/>
      </c>
      <c r="S61" s="9">
        <f>IF($M61=0,0,IF(TRIM($D61)="",1,IF(COUNTIF($X$108:$X$118,$D61)=0,1,0)))</f>
        <v/>
      </c>
      <c r="T61" s="9">
        <f>IF($M61=0,0,IF(SUMPRODUCT(($W$108:$W$119&lt;&gt;"")*ISNUMBER(SEARCH($W$108:$W$119,$F61&amp;" "&amp;$C61)))&gt;0,1,0))</f>
        <v/>
      </c>
      <c r="U61" s="9">
        <f>IF(AND($M61=1,$H61="Waived",SUMPRODUCT((Finished!$G$20:$G$27&lt;&gt;"")*ISNUMBER(SEARCH(Finished!$G$20:$G$27,$K61)))&gt;0),1,0)</f>
        <v/>
      </c>
      <c r="Y61" s="27" t="n"/>
      <c r="Z61" s="27" t="n"/>
      <c r="AA61" s="27" t="n"/>
    </row>
    <row r="62" ht="30" customHeight="1">
      <c r="A62" s="30" t="n"/>
      <c r="B62" s="30" t="n"/>
      <c r="C62" s="31" t="n"/>
      <c r="D62" s="30" t="n"/>
      <c r="E62" s="31" t="n"/>
      <c r="F62" s="31" t="n"/>
      <c r="G62" s="31" t="n"/>
      <c r="H62" s="30" t="n"/>
      <c r="I62" s="31" t="n"/>
      <c r="J62" s="32" t="n"/>
      <c r="K62" s="31" t="n"/>
      <c r="L62" s="33">
        <f>IF($M62=0,"",IF(SUM($N62:$S62)=0,"○ Clear",IF($N62=1,IF(TRIM($C62)="","△ Write the criterion",IF(TRIM($E62)="","△ No Test","△ No Pass line")),IF($O62=1,IF(TRIM($G62)="","△ No Owner","△ "&amp;$G62&amp;" is on the builders list"),IF($P62=1,IF(TRIM($A62)="","△ No ID",IF(COUNTIF($A$6:$A$105,$A62)&gt;1,"△ ID used twice",IF(TRIM($B62)="","△ No gate","△ "&amp;$B62&amp;" isn't on the gate list"))),IF($Q62=1,IF($H62="Met",IF(TRIM($I62)="","△ Met with no Evidence","△ Type the date in Met or waived on"),IF(TRIM($K62)="","△ Waived with no Reason","△ Type the date in Met or waived on")),IF($R62=1,"△ Changed after signing, with no Changes row",IF(TRIM($D62)="","△ Pick what it proves","△ "&amp;$D62&amp;" isn't an Id the charter lists"))))))&amp;IF(SUM($N62:$S62)&gt;1,", and "&amp;(SUM($N62:$S62)-1)&amp;" more",""))&amp;IF($T62=1,"  ◇ vague word in Criterion or Pass line","")&amp;IF($U62=1,"  ◇ waived by a builder",""))</f>
        <v/>
      </c>
      <c r="M62" s="9">
        <f>IF(COUNTA($A62:$K62)&gt;0,1,0)</f>
        <v/>
      </c>
      <c r="N62" s="9">
        <f>IF($M62=0,0,IF(OR(TRIM($C62)="",TRIM($E62)="",TRIM($F62)=""),1,0))</f>
        <v/>
      </c>
      <c r="O62" s="9">
        <f>IF($M62=0,0,IF(OR(TRIM($G62)="",SUMPRODUCT((Finished!$G$20:$G$27&lt;&gt;"")*ISNUMBER(SEARCH(Finished!$G$20:$G$27,$G62)))&gt;0),1,0))</f>
        <v/>
      </c>
      <c r="P62" s="9">
        <f>IF($M62=0,0,IF(OR(TRIM($A62)="",COUNTIF($A$6:$A$105,$A62)&gt;1,TRIM($B62)="",COUNTIF(Finished!$G$31:$G$38,$B62)=0),1,0))</f>
        <v/>
      </c>
      <c r="Q62" s="9">
        <f>IF($M62=0,0,IF($H62="Met",IF(OR(TRIM($I62)="",NOT(ISNUMBER($J62))),1,0),IF($H62="Waived",IF(OR(TRIM($K62)="",NOT(ISNUMBER($J62))),1,0),0)))</f>
        <v/>
      </c>
      <c r="R62" s="9">
        <f>IF(OR($M62=0,Finished!$L$5=0),0,IF(($C62&amp;"|"&amp;$E62&amp;"|"&amp;$F62)=($Y62&amp;"|"&amp;$Z62&amp;"|"&amp;$AA62),0,IF(COUNTIFS(Changes!$B$6:$B$105,$A62,Changes!$A$6:$A$105,Finished!$B$13)=0,1,0)))</f>
        <v/>
      </c>
      <c r="S62" s="9">
        <f>IF($M62=0,0,IF(TRIM($D62)="",1,IF(COUNTIF($X$108:$X$118,$D62)=0,1,0)))</f>
        <v/>
      </c>
      <c r="T62" s="9">
        <f>IF($M62=0,0,IF(SUMPRODUCT(($W$108:$W$119&lt;&gt;"")*ISNUMBER(SEARCH($W$108:$W$119,$F62&amp;" "&amp;$C62)))&gt;0,1,0))</f>
        <v/>
      </c>
      <c r="U62" s="9">
        <f>IF(AND($M62=1,$H62="Waived",SUMPRODUCT((Finished!$G$20:$G$27&lt;&gt;"")*ISNUMBER(SEARCH(Finished!$G$20:$G$27,$K62)))&gt;0),1,0)</f>
        <v/>
      </c>
      <c r="Y62" s="27" t="n"/>
      <c r="Z62" s="27" t="n"/>
      <c r="AA62" s="27" t="n"/>
    </row>
    <row r="63" ht="30" customHeight="1">
      <c r="A63" s="30" t="n"/>
      <c r="B63" s="30" t="n"/>
      <c r="C63" s="31" t="n"/>
      <c r="D63" s="30" t="n"/>
      <c r="E63" s="31" t="n"/>
      <c r="F63" s="31" t="n"/>
      <c r="G63" s="31" t="n"/>
      <c r="H63" s="30" t="n"/>
      <c r="I63" s="31" t="n"/>
      <c r="J63" s="32" t="n"/>
      <c r="K63" s="31" t="n"/>
      <c r="L63" s="33">
        <f>IF($M63=0,"",IF(SUM($N63:$S63)=0,"○ Clear",IF($N63=1,IF(TRIM($C63)="","△ Write the criterion",IF(TRIM($E63)="","△ No Test","△ No Pass line")),IF($O63=1,IF(TRIM($G63)="","△ No Owner","△ "&amp;$G63&amp;" is on the builders list"),IF($P63=1,IF(TRIM($A63)="","△ No ID",IF(COUNTIF($A$6:$A$105,$A63)&gt;1,"△ ID used twice",IF(TRIM($B63)="","△ No gate","△ "&amp;$B63&amp;" isn't on the gate list"))),IF($Q63=1,IF($H63="Met",IF(TRIM($I63)="","△ Met with no Evidence","△ Type the date in Met or waived on"),IF(TRIM($K63)="","△ Waived with no Reason","△ Type the date in Met or waived on")),IF($R63=1,"△ Changed after signing, with no Changes row",IF(TRIM($D63)="","△ Pick what it proves","△ "&amp;$D63&amp;" isn't an Id the charter lists"))))))&amp;IF(SUM($N63:$S63)&gt;1,", and "&amp;(SUM($N63:$S63)-1)&amp;" more",""))&amp;IF($T63=1,"  ◇ vague word in Criterion or Pass line","")&amp;IF($U63=1,"  ◇ waived by a builder",""))</f>
        <v/>
      </c>
      <c r="M63" s="9">
        <f>IF(COUNTA($A63:$K63)&gt;0,1,0)</f>
        <v/>
      </c>
      <c r="N63" s="9">
        <f>IF($M63=0,0,IF(OR(TRIM($C63)="",TRIM($E63)="",TRIM($F63)=""),1,0))</f>
        <v/>
      </c>
      <c r="O63" s="9">
        <f>IF($M63=0,0,IF(OR(TRIM($G63)="",SUMPRODUCT((Finished!$G$20:$G$27&lt;&gt;"")*ISNUMBER(SEARCH(Finished!$G$20:$G$27,$G63)))&gt;0),1,0))</f>
        <v/>
      </c>
      <c r="P63" s="9">
        <f>IF($M63=0,0,IF(OR(TRIM($A63)="",COUNTIF($A$6:$A$105,$A63)&gt;1,TRIM($B63)="",COUNTIF(Finished!$G$31:$G$38,$B63)=0),1,0))</f>
        <v/>
      </c>
      <c r="Q63" s="9">
        <f>IF($M63=0,0,IF($H63="Met",IF(OR(TRIM($I63)="",NOT(ISNUMBER($J63))),1,0),IF($H63="Waived",IF(OR(TRIM($K63)="",NOT(ISNUMBER($J63))),1,0),0)))</f>
        <v/>
      </c>
      <c r="R63" s="9">
        <f>IF(OR($M63=0,Finished!$L$5=0),0,IF(($C63&amp;"|"&amp;$E63&amp;"|"&amp;$F63)=($Y63&amp;"|"&amp;$Z63&amp;"|"&amp;$AA63),0,IF(COUNTIFS(Changes!$B$6:$B$105,$A63,Changes!$A$6:$A$105,Finished!$B$13)=0,1,0)))</f>
        <v/>
      </c>
      <c r="S63" s="9">
        <f>IF($M63=0,0,IF(TRIM($D63)="",1,IF(COUNTIF($X$108:$X$118,$D63)=0,1,0)))</f>
        <v/>
      </c>
      <c r="T63" s="9">
        <f>IF($M63=0,0,IF(SUMPRODUCT(($W$108:$W$119&lt;&gt;"")*ISNUMBER(SEARCH($W$108:$W$119,$F63&amp;" "&amp;$C63)))&gt;0,1,0))</f>
        <v/>
      </c>
      <c r="U63" s="9">
        <f>IF(AND($M63=1,$H63="Waived",SUMPRODUCT((Finished!$G$20:$G$27&lt;&gt;"")*ISNUMBER(SEARCH(Finished!$G$20:$G$27,$K63)))&gt;0),1,0)</f>
        <v/>
      </c>
      <c r="Y63" s="27" t="n"/>
      <c r="Z63" s="27" t="n"/>
      <c r="AA63" s="27" t="n"/>
    </row>
    <row r="64" ht="30" customHeight="1">
      <c r="A64" s="30" t="n"/>
      <c r="B64" s="30" t="n"/>
      <c r="C64" s="31" t="n"/>
      <c r="D64" s="30" t="n"/>
      <c r="E64" s="31" t="n"/>
      <c r="F64" s="31" t="n"/>
      <c r="G64" s="31" t="n"/>
      <c r="H64" s="30" t="n"/>
      <c r="I64" s="31" t="n"/>
      <c r="J64" s="32" t="n"/>
      <c r="K64" s="31" t="n"/>
      <c r="L64" s="33">
        <f>IF($M64=0,"",IF(SUM($N64:$S64)=0,"○ Clear",IF($N64=1,IF(TRIM($C64)="","△ Write the criterion",IF(TRIM($E64)="","△ No Test","△ No Pass line")),IF($O64=1,IF(TRIM($G64)="","△ No Owner","△ "&amp;$G64&amp;" is on the builders list"),IF($P64=1,IF(TRIM($A64)="","△ No ID",IF(COUNTIF($A$6:$A$105,$A64)&gt;1,"△ ID used twice",IF(TRIM($B64)="","△ No gate","△ "&amp;$B64&amp;" isn't on the gate list"))),IF($Q64=1,IF($H64="Met",IF(TRIM($I64)="","△ Met with no Evidence","△ Type the date in Met or waived on"),IF(TRIM($K64)="","△ Waived with no Reason","△ Type the date in Met or waived on")),IF($R64=1,"△ Changed after signing, with no Changes row",IF(TRIM($D64)="","△ Pick what it proves","△ "&amp;$D64&amp;" isn't an Id the charter lists"))))))&amp;IF(SUM($N64:$S64)&gt;1,", and "&amp;(SUM($N64:$S64)-1)&amp;" more",""))&amp;IF($T64=1,"  ◇ vague word in Criterion or Pass line","")&amp;IF($U64=1,"  ◇ waived by a builder",""))</f>
        <v/>
      </c>
      <c r="M64" s="9">
        <f>IF(COUNTA($A64:$K64)&gt;0,1,0)</f>
        <v/>
      </c>
      <c r="N64" s="9">
        <f>IF($M64=0,0,IF(OR(TRIM($C64)="",TRIM($E64)="",TRIM($F64)=""),1,0))</f>
        <v/>
      </c>
      <c r="O64" s="9">
        <f>IF($M64=0,0,IF(OR(TRIM($G64)="",SUMPRODUCT((Finished!$G$20:$G$27&lt;&gt;"")*ISNUMBER(SEARCH(Finished!$G$20:$G$27,$G64)))&gt;0),1,0))</f>
        <v/>
      </c>
      <c r="P64" s="9">
        <f>IF($M64=0,0,IF(OR(TRIM($A64)="",COUNTIF($A$6:$A$105,$A64)&gt;1,TRIM($B64)="",COUNTIF(Finished!$G$31:$G$38,$B64)=0),1,0))</f>
        <v/>
      </c>
      <c r="Q64" s="9">
        <f>IF($M64=0,0,IF($H64="Met",IF(OR(TRIM($I64)="",NOT(ISNUMBER($J64))),1,0),IF($H64="Waived",IF(OR(TRIM($K64)="",NOT(ISNUMBER($J64))),1,0),0)))</f>
        <v/>
      </c>
      <c r="R64" s="9">
        <f>IF(OR($M64=0,Finished!$L$5=0),0,IF(($C64&amp;"|"&amp;$E64&amp;"|"&amp;$F64)=($Y64&amp;"|"&amp;$Z64&amp;"|"&amp;$AA64),0,IF(COUNTIFS(Changes!$B$6:$B$105,$A64,Changes!$A$6:$A$105,Finished!$B$13)=0,1,0)))</f>
        <v/>
      </c>
      <c r="S64" s="9">
        <f>IF($M64=0,0,IF(TRIM($D64)="",1,IF(COUNTIF($X$108:$X$118,$D64)=0,1,0)))</f>
        <v/>
      </c>
      <c r="T64" s="9">
        <f>IF($M64=0,0,IF(SUMPRODUCT(($W$108:$W$119&lt;&gt;"")*ISNUMBER(SEARCH($W$108:$W$119,$F64&amp;" "&amp;$C64)))&gt;0,1,0))</f>
        <v/>
      </c>
      <c r="U64" s="9">
        <f>IF(AND($M64=1,$H64="Waived",SUMPRODUCT((Finished!$G$20:$G$27&lt;&gt;"")*ISNUMBER(SEARCH(Finished!$G$20:$G$27,$K64)))&gt;0),1,0)</f>
        <v/>
      </c>
      <c r="Y64" s="27" t="n"/>
      <c r="Z64" s="27" t="n"/>
      <c r="AA64" s="27" t="n"/>
    </row>
    <row r="65" ht="30" customHeight="1">
      <c r="A65" s="30" t="n"/>
      <c r="B65" s="30" t="n"/>
      <c r="C65" s="31" t="n"/>
      <c r="D65" s="30" t="n"/>
      <c r="E65" s="31" t="n"/>
      <c r="F65" s="31" t="n"/>
      <c r="G65" s="31" t="n"/>
      <c r="H65" s="30" t="n"/>
      <c r="I65" s="31" t="n"/>
      <c r="J65" s="32" t="n"/>
      <c r="K65" s="31" t="n"/>
      <c r="L65" s="33">
        <f>IF($M65=0,"",IF(SUM($N65:$S65)=0,"○ Clear",IF($N65=1,IF(TRIM($C65)="","△ Write the criterion",IF(TRIM($E65)="","△ No Test","△ No Pass line")),IF($O65=1,IF(TRIM($G65)="","△ No Owner","△ "&amp;$G65&amp;" is on the builders list"),IF($P65=1,IF(TRIM($A65)="","△ No ID",IF(COUNTIF($A$6:$A$105,$A65)&gt;1,"△ ID used twice",IF(TRIM($B65)="","△ No gate","△ "&amp;$B65&amp;" isn't on the gate list"))),IF($Q65=1,IF($H65="Met",IF(TRIM($I65)="","△ Met with no Evidence","△ Type the date in Met or waived on"),IF(TRIM($K65)="","△ Waived with no Reason","△ Type the date in Met or waived on")),IF($R65=1,"△ Changed after signing, with no Changes row",IF(TRIM($D65)="","△ Pick what it proves","△ "&amp;$D65&amp;" isn't an Id the charter lists"))))))&amp;IF(SUM($N65:$S65)&gt;1,", and "&amp;(SUM($N65:$S65)-1)&amp;" more",""))&amp;IF($T65=1,"  ◇ vague word in Criterion or Pass line","")&amp;IF($U65=1,"  ◇ waived by a builder",""))</f>
        <v/>
      </c>
      <c r="M65" s="9">
        <f>IF(COUNTA($A65:$K65)&gt;0,1,0)</f>
        <v/>
      </c>
      <c r="N65" s="9">
        <f>IF($M65=0,0,IF(OR(TRIM($C65)="",TRIM($E65)="",TRIM($F65)=""),1,0))</f>
        <v/>
      </c>
      <c r="O65" s="9">
        <f>IF($M65=0,0,IF(OR(TRIM($G65)="",SUMPRODUCT((Finished!$G$20:$G$27&lt;&gt;"")*ISNUMBER(SEARCH(Finished!$G$20:$G$27,$G65)))&gt;0),1,0))</f>
        <v/>
      </c>
      <c r="P65" s="9">
        <f>IF($M65=0,0,IF(OR(TRIM($A65)="",COUNTIF($A$6:$A$105,$A65)&gt;1,TRIM($B65)="",COUNTIF(Finished!$G$31:$G$38,$B65)=0),1,0))</f>
        <v/>
      </c>
      <c r="Q65" s="9">
        <f>IF($M65=0,0,IF($H65="Met",IF(OR(TRIM($I65)="",NOT(ISNUMBER($J65))),1,0),IF($H65="Waived",IF(OR(TRIM($K65)="",NOT(ISNUMBER($J65))),1,0),0)))</f>
        <v/>
      </c>
      <c r="R65" s="9">
        <f>IF(OR($M65=0,Finished!$L$5=0),0,IF(($C65&amp;"|"&amp;$E65&amp;"|"&amp;$F65)=($Y65&amp;"|"&amp;$Z65&amp;"|"&amp;$AA65),0,IF(COUNTIFS(Changes!$B$6:$B$105,$A65,Changes!$A$6:$A$105,Finished!$B$13)=0,1,0)))</f>
        <v/>
      </c>
      <c r="S65" s="9">
        <f>IF($M65=0,0,IF(TRIM($D65)="",1,IF(COUNTIF($X$108:$X$118,$D65)=0,1,0)))</f>
        <v/>
      </c>
      <c r="T65" s="9">
        <f>IF($M65=0,0,IF(SUMPRODUCT(($W$108:$W$119&lt;&gt;"")*ISNUMBER(SEARCH($W$108:$W$119,$F65&amp;" "&amp;$C65)))&gt;0,1,0))</f>
        <v/>
      </c>
      <c r="U65" s="9">
        <f>IF(AND($M65=1,$H65="Waived",SUMPRODUCT((Finished!$G$20:$G$27&lt;&gt;"")*ISNUMBER(SEARCH(Finished!$G$20:$G$27,$K65)))&gt;0),1,0)</f>
        <v/>
      </c>
      <c r="Y65" s="27" t="n"/>
      <c r="Z65" s="27" t="n"/>
      <c r="AA65" s="27" t="n"/>
    </row>
    <row r="66" ht="30" customHeight="1">
      <c r="A66" s="30" t="n"/>
      <c r="B66" s="30" t="n"/>
      <c r="C66" s="31" t="n"/>
      <c r="D66" s="30" t="n"/>
      <c r="E66" s="31" t="n"/>
      <c r="F66" s="31" t="n"/>
      <c r="G66" s="31" t="n"/>
      <c r="H66" s="30" t="n"/>
      <c r="I66" s="31" t="n"/>
      <c r="J66" s="32" t="n"/>
      <c r="K66" s="31" t="n"/>
      <c r="L66" s="33">
        <f>IF($M66=0,"",IF(SUM($N66:$S66)=0,"○ Clear",IF($N66=1,IF(TRIM($C66)="","△ Write the criterion",IF(TRIM($E66)="","△ No Test","△ No Pass line")),IF($O66=1,IF(TRIM($G66)="","△ No Owner","△ "&amp;$G66&amp;" is on the builders list"),IF($P66=1,IF(TRIM($A66)="","△ No ID",IF(COUNTIF($A$6:$A$105,$A66)&gt;1,"△ ID used twice",IF(TRIM($B66)="","△ No gate","△ "&amp;$B66&amp;" isn't on the gate list"))),IF($Q66=1,IF($H66="Met",IF(TRIM($I66)="","△ Met with no Evidence","△ Type the date in Met or waived on"),IF(TRIM($K66)="","△ Waived with no Reason","△ Type the date in Met or waived on")),IF($R66=1,"△ Changed after signing, with no Changes row",IF(TRIM($D66)="","△ Pick what it proves","△ "&amp;$D66&amp;" isn't an Id the charter lists"))))))&amp;IF(SUM($N66:$S66)&gt;1,", and "&amp;(SUM($N66:$S66)-1)&amp;" more",""))&amp;IF($T66=1,"  ◇ vague word in Criterion or Pass line","")&amp;IF($U66=1,"  ◇ waived by a builder",""))</f>
        <v/>
      </c>
      <c r="M66" s="9">
        <f>IF(COUNTA($A66:$K66)&gt;0,1,0)</f>
        <v/>
      </c>
      <c r="N66" s="9">
        <f>IF($M66=0,0,IF(OR(TRIM($C66)="",TRIM($E66)="",TRIM($F66)=""),1,0))</f>
        <v/>
      </c>
      <c r="O66" s="9">
        <f>IF($M66=0,0,IF(OR(TRIM($G66)="",SUMPRODUCT((Finished!$G$20:$G$27&lt;&gt;"")*ISNUMBER(SEARCH(Finished!$G$20:$G$27,$G66)))&gt;0),1,0))</f>
        <v/>
      </c>
      <c r="P66" s="9">
        <f>IF($M66=0,0,IF(OR(TRIM($A66)="",COUNTIF($A$6:$A$105,$A66)&gt;1,TRIM($B66)="",COUNTIF(Finished!$G$31:$G$38,$B66)=0),1,0))</f>
        <v/>
      </c>
      <c r="Q66" s="9">
        <f>IF($M66=0,0,IF($H66="Met",IF(OR(TRIM($I66)="",NOT(ISNUMBER($J66))),1,0),IF($H66="Waived",IF(OR(TRIM($K66)="",NOT(ISNUMBER($J66))),1,0),0)))</f>
        <v/>
      </c>
      <c r="R66" s="9">
        <f>IF(OR($M66=0,Finished!$L$5=0),0,IF(($C66&amp;"|"&amp;$E66&amp;"|"&amp;$F66)=($Y66&amp;"|"&amp;$Z66&amp;"|"&amp;$AA66),0,IF(COUNTIFS(Changes!$B$6:$B$105,$A66,Changes!$A$6:$A$105,Finished!$B$13)=0,1,0)))</f>
        <v/>
      </c>
      <c r="S66" s="9">
        <f>IF($M66=0,0,IF(TRIM($D66)="",1,IF(COUNTIF($X$108:$X$118,$D66)=0,1,0)))</f>
        <v/>
      </c>
      <c r="T66" s="9">
        <f>IF($M66=0,0,IF(SUMPRODUCT(($W$108:$W$119&lt;&gt;"")*ISNUMBER(SEARCH($W$108:$W$119,$F66&amp;" "&amp;$C66)))&gt;0,1,0))</f>
        <v/>
      </c>
      <c r="U66" s="9">
        <f>IF(AND($M66=1,$H66="Waived",SUMPRODUCT((Finished!$G$20:$G$27&lt;&gt;"")*ISNUMBER(SEARCH(Finished!$G$20:$G$27,$K66)))&gt;0),1,0)</f>
        <v/>
      </c>
      <c r="Y66" s="27" t="n"/>
      <c r="Z66" s="27" t="n"/>
      <c r="AA66" s="27" t="n"/>
    </row>
    <row r="67" ht="30" customHeight="1">
      <c r="A67" s="30" t="n"/>
      <c r="B67" s="30" t="n"/>
      <c r="C67" s="31" t="n"/>
      <c r="D67" s="30" t="n"/>
      <c r="E67" s="31" t="n"/>
      <c r="F67" s="31" t="n"/>
      <c r="G67" s="31" t="n"/>
      <c r="H67" s="30" t="n"/>
      <c r="I67" s="31" t="n"/>
      <c r="J67" s="32" t="n"/>
      <c r="K67" s="31" t="n"/>
      <c r="L67" s="33">
        <f>IF($M67=0,"",IF(SUM($N67:$S67)=0,"○ Clear",IF($N67=1,IF(TRIM($C67)="","△ Write the criterion",IF(TRIM($E67)="","△ No Test","△ No Pass line")),IF($O67=1,IF(TRIM($G67)="","△ No Owner","△ "&amp;$G67&amp;" is on the builders list"),IF($P67=1,IF(TRIM($A67)="","△ No ID",IF(COUNTIF($A$6:$A$105,$A67)&gt;1,"△ ID used twice",IF(TRIM($B67)="","△ No gate","△ "&amp;$B67&amp;" isn't on the gate list"))),IF($Q67=1,IF($H67="Met",IF(TRIM($I67)="","△ Met with no Evidence","△ Type the date in Met or waived on"),IF(TRIM($K67)="","△ Waived with no Reason","△ Type the date in Met or waived on")),IF($R67=1,"△ Changed after signing, with no Changes row",IF(TRIM($D67)="","△ Pick what it proves","△ "&amp;$D67&amp;" isn't an Id the charter lists"))))))&amp;IF(SUM($N67:$S67)&gt;1,", and "&amp;(SUM($N67:$S67)-1)&amp;" more",""))&amp;IF($T67=1,"  ◇ vague word in Criterion or Pass line","")&amp;IF($U67=1,"  ◇ waived by a builder",""))</f>
        <v/>
      </c>
      <c r="M67" s="9">
        <f>IF(COUNTA($A67:$K67)&gt;0,1,0)</f>
        <v/>
      </c>
      <c r="N67" s="9">
        <f>IF($M67=0,0,IF(OR(TRIM($C67)="",TRIM($E67)="",TRIM($F67)=""),1,0))</f>
        <v/>
      </c>
      <c r="O67" s="9">
        <f>IF($M67=0,0,IF(OR(TRIM($G67)="",SUMPRODUCT((Finished!$G$20:$G$27&lt;&gt;"")*ISNUMBER(SEARCH(Finished!$G$20:$G$27,$G67)))&gt;0),1,0))</f>
        <v/>
      </c>
      <c r="P67" s="9">
        <f>IF($M67=0,0,IF(OR(TRIM($A67)="",COUNTIF($A$6:$A$105,$A67)&gt;1,TRIM($B67)="",COUNTIF(Finished!$G$31:$G$38,$B67)=0),1,0))</f>
        <v/>
      </c>
      <c r="Q67" s="9">
        <f>IF($M67=0,0,IF($H67="Met",IF(OR(TRIM($I67)="",NOT(ISNUMBER($J67))),1,0),IF($H67="Waived",IF(OR(TRIM($K67)="",NOT(ISNUMBER($J67))),1,0),0)))</f>
        <v/>
      </c>
      <c r="R67" s="9">
        <f>IF(OR($M67=0,Finished!$L$5=0),0,IF(($C67&amp;"|"&amp;$E67&amp;"|"&amp;$F67)=($Y67&amp;"|"&amp;$Z67&amp;"|"&amp;$AA67),0,IF(COUNTIFS(Changes!$B$6:$B$105,$A67,Changes!$A$6:$A$105,Finished!$B$13)=0,1,0)))</f>
        <v/>
      </c>
      <c r="S67" s="9">
        <f>IF($M67=0,0,IF(TRIM($D67)="",1,IF(COUNTIF($X$108:$X$118,$D67)=0,1,0)))</f>
        <v/>
      </c>
      <c r="T67" s="9">
        <f>IF($M67=0,0,IF(SUMPRODUCT(($W$108:$W$119&lt;&gt;"")*ISNUMBER(SEARCH($W$108:$W$119,$F67&amp;" "&amp;$C67)))&gt;0,1,0))</f>
        <v/>
      </c>
      <c r="U67" s="9">
        <f>IF(AND($M67=1,$H67="Waived",SUMPRODUCT((Finished!$G$20:$G$27&lt;&gt;"")*ISNUMBER(SEARCH(Finished!$G$20:$G$27,$K67)))&gt;0),1,0)</f>
        <v/>
      </c>
      <c r="Y67" s="27" t="n"/>
      <c r="Z67" s="27" t="n"/>
      <c r="AA67" s="27" t="n"/>
    </row>
    <row r="68" ht="30" customHeight="1">
      <c r="A68" s="30" t="n"/>
      <c r="B68" s="30" t="n"/>
      <c r="C68" s="31" t="n"/>
      <c r="D68" s="30" t="n"/>
      <c r="E68" s="31" t="n"/>
      <c r="F68" s="31" t="n"/>
      <c r="G68" s="31" t="n"/>
      <c r="H68" s="30" t="n"/>
      <c r="I68" s="31" t="n"/>
      <c r="J68" s="32" t="n"/>
      <c r="K68" s="31" t="n"/>
      <c r="L68" s="33">
        <f>IF($M68=0,"",IF(SUM($N68:$S68)=0,"○ Clear",IF($N68=1,IF(TRIM($C68)="","△ Write the criterion",IF(TRIM($E68)="","△ No Test","△ No Pass line")),IF($O68=1,IF(TRIM($G68)="","△ No Owner","△ "&amp;$G68&amp;" is on the builders list"),IF($P68=1,IF(TRIM($A68)="","△ No ID",IF(COUNTIF($A$6:$A$105,$A68)&gt;1,"△ ID used twice",IF(TRIM($B68)="","△ No gate","△ "&amp;$B68&amp;" isn't on the gate list"))),IF($Q68=1,IF($H68="Met",IF(TRIM($I68)="","△ Met with no Evidence","△ Type the date in Met or waived on"),IF(TRIM($K68)="","△ Waived with no Reason","△ Type the date in Met or waived on")),IF($R68=1,"△ Changed after signing, with no Changes row",IF(TRIM($D68)="","△ Pick what it proves","△ "&amp;$D68&amp;" isn't an Id the charter lists"))))))&amp;IF(SUM($N68:$S68)&gt;1,", and "&amp;(SUM($N68:$S68)-1)&amp;" more",""))&amp;IF($T68=1,"  ◇ vague word in Criterion or Pass line","")&amp;IF($U68=1,"  ◇ waived by a builder",""))</f>
        <v/>
      </c>
      <c r="M68" s="9">
        <f>IF(COUNTA($A68:$K68)&gt;0,1,0)</f>
        <v/>
      </c>
      <c r="N68" s="9">
        <f>IF($M68=0,0,IF(OR(TRIM($C68)="",TRIM($E68)="",TRIM($F68)=""),1,0))</f>
        <v/>
      </c>
      <c r="O68" s="9">
        <f>IF($M68=0,0,IF(OR(TRIM($G68)="",SUMPRODUCT((Finished!$G$20:$G$27&lt;&gt;"")*ISNUMBER(SEARCH(Finished!$G$20:$G$27,$G68)))&gt;0),1,0))</f>
        <v/>
      </c>
      <c r="P68" s="9">
        <f>IF($M68=0,0,IF(OR(TRIM($A68)="",COUNTIF($A$6:$A$105,$A68)&gt;1,TRIM($B68)="",COUNTIF(Finished!$G$31:$G$38,$B68)=0),1,0))</f>
        <v/>
      </c>
      <c r="Q68" s="9">
        <f>IF($M68=0,0,IF($H68="Met",IF(OR(TRIM($I68)="",NOT(ISNUMBER($J68))),1,0),IF($H68="Waived",IF(OR(TRIM($K68)="",NOT(ISNUMBER($J68))),1,0),0)))</f>
        <v/>
      </c>
      <c r="R68" s="9">
        <f>IF(OR($M68=0,Finished!$L$5=0),0,IF(($C68&amp;"|"&amp;$E68&amp;"|"&amp;$F68)=($Y68&amp;"|"&amp;$Z68&amp;"|"&amp;$AA68),0,IF(COUNTIFS(Changes!$B$6:$B$105,$A68,Changes!$A$6:$A$105,Finished!$B$13)=0,1,0)))</f>
        <v/>
      </c>
      <c r="S68" s="9">
        <f>IF($M68=0,0,IF(TRIM($D68)="",1,IF(COUNTIF($X$108:$X$118,$D68)=0,1,0)))</f>
        <v/>
      </c>
      <c r="T68" s="9">
        <f>IF($M68=0,0,IF(SUMPRODUCT(($W$108:$W$119&lt;&gt;"")*ISNUMBER(SEARCH($W$108:$W$119,$F68&amp;" "&amp;$C68)))&gt;0,1,0))</f>
        <v/>
      </c>
      <c r="U68" s="9">
        <f>IF(AND($M68=1,$H68="Waived",SUMPRODUCT((Finished!$G$20:$G$27&lt;&gt;"")*ISNUMBER(SEARCH(Finished!$G$20:$G$27,$K68)))&gt;0),1,0)</f>
        <v/>
      </c>
      <c r="Y68" s="27" t="n"/>
      <c r="Z68" s="27" t="n"/>
      <c r="AA68" s="27" t="n"/>
    </row>
    <row r="69" ht="30" customHeight="1">
      <c r="A69" s="30" t="n"/>
      <c r="B69" s="30" t="n"/>
      <c r="C69" s="31" t="n"/>
      <c r="D69" s="30" t="n"/>
      <c r="E69" s="31" t="n"/>
      <c r="F69" s="31" t="n"/>
      <c r="G69" s="31" t="n"/>
      <c r="H69" s="30" t="n"/>
      <c r="I69" s="31" t="n"/>
      <c r="J69" s="32" t="n"/>
      <c r="K69" s="31" t="n"/>
      <c r="L69" s="33">
        <f>IF($M69=0,"",IF(SUM($N69:$S69)=0,"○ Clear",IF($N69=1,IF(TRIM($C69)="","△ Write the criterion",IF(TRIM($E69)="","△ No Test","△ No Pass line")),IF($O69=1,IF(TRIM($G69)="","△ No Owner","△ "&amp;$G69&amp;" is on the builders list"),IF($P69=1,IF(TRIM($A69)="","△ No ID",IF(COUNTIF($A$6:$A$105,$A69)&gt;1,"△ ID used twice",IF(TRIM($B69)="","△ No gate","△ "&amp;$B69&amp;" isn't on the gate list"))),IF($Q69=1,IF($H69="Met",IF(TRIM($I69)="","△ Met with no Evidence","△ Type the date in Met or waived on"),IF(TRIM($K69)="","△ Waived with no Reason","△ Type the date in Met or waived on")),IF($R69=1,"△ Changed after signing, with no Changes row",IF(TRIM($D69)="","△ Pick what it proves","△ "&amp;$D69&amp;" isn't an Id the charter lists"))))))&amp;IF(SUM($N69:$S69)&gt;1,", and "&amp;(SUM($N69:$S69)-1)&amp;" more",""))&amp;IF($T69=1,"  ◇ vague word in Criterion or Pass line","")&amp;IF($U69=1,"  ◇ waived by a builder",""))</f>
        <v/>
      </c>
      <c r="M69" s="9">
        <f>IF(COUNTA($A69:$K69)&gt;0,1,0)</f>
        <v/>
      </c>
      <c r="N69" s="9">
        <f>IF($M69=0,0,IF(OR(TRIM($C69)="",TRIM($E69)="",TRIM($F69)=""),1,0))</f>
        <v/>
      </c>
      <c r="O69" s="9">
        <f>IF($M69=0,0,IF(OR(TRIM($G69)="",SUMPRODUCT((Finished!$G$20:$G$27&lt;&gt;"")*ISNUMBER(SEARCH(Finished!$G$20:$G$27,$G69)))&gt;0),1,0))</f>
        <v/>
      </c>
      <c r="P69" s="9">
        <f>IF($M69=0,0,IF(OR(TRIM($A69)="",COUNTIF($A$6:$A$105,$A69)&gt;1,TRIM($B69)="",COUNTIF(Finished!$G$31:$G$38,$B69)=0),1,0))</f>
        <v/>
      </c>
      <c r="Q69" s="9">
        <f>IF($M69=0,0,IF($H69="Met",IF(OR(TRIM($I69)="",NOT(ISNUMBER($J69))),1,0),IF($H69="Waived",IF(OR(TRIM($K69)="",NOT(ISNUMBER($J69))),1,0),0)))</f>
        <v/>
      </c>
      <c r="R69" s="9">
        <f>IF(OR($M69=0,Finished!$L$5=0),0,IF(($C69&amp;"|"&amp;$E69&amp;"|"&amp;$F69)=($Y69&amp;"|"&amp;$Z69&amp;"|"&amp;$AA69),0,IF(COUNTIFS(Changes!$B$6:$B$105,$A69,Changes!$A$6:$A$105,Finished!$B$13)=0,1,0)))</f>
        <v/>
      </c>
      <c r="S69" s="9">
        <f>IF($M69=0,0,IF(TRIM($D69)="",1,IF(COUNTIF($X$108:$X$118,$D69)=0,1,0)))</f>
        <v/>
      </c>
      <c r="T69" s="9">
        <f>IF($M69=0,0,IF(SUMPRODUCT(($W$108:$W$119&lt;&gt;"")*ISNUMBER(SEARCH($W$108:$W$119,$F69&amp;" "&amp;$C69)))&gt;0,1,0))</f>
        <v/>
      </c>
      <c r="U69" s="9">
        <f>IF(AND($M69=1,$H69="Waived",SUMPRODUCT((Finished!$G$20:$G$27&lt;&gt;"")*ISNUMBER(SEARCH(Finished!$G$20:$G$27,$K69)))&gt;0),1,0)</f>
        <v/>
      </c>
      <c r="Y69" s="27" t="n"/>
      <c r="Z69" s="27" t="n"/>
      <c r="AA69" s="27" t="n"/>
    </row>
    <row r="70" ht="30" customHeight="1">
      <c r="A70" s="30" t="n"/>
      <c r="B70" s="30" t="n"/>
      <c r="C70" s="31" t="n"/>
      <c r="D70" s="30" t="n"/>
      <c r="E70" s="31" t="n"/>
      <c r="F70" s="31" t="n"/>
      <c r="G70" s="31" t="n"/>
      <c r="H70" s="30" t="n"/>
      <c r="I70" s="31" t="n"/>
      <c r="J70" s="32" t="n"/>
      <c r="K70" s="31" t="n"/>
      <c r="L70" s="33">
        <f>IF($M70=0,"",IF(SUM($N70:$S70)=0,"○ Clear",IF($N70=1,IF(TRIM($C70)="","△ Write the criterion",IF(TRIM($E70)="","△ No Test","△ No Pass line")),IF($O70=1,IF(TRIM($G70)="","△ No Owner","△ "&amp;$G70&amp;" is on the builders list"),IF($P70=1,IF(TRIM($A70)="","△ No ID",IF(COUNTIF($A$6:$A$105,$A70)&gt;1,"△ ID used twice",IF(TRIM($B70)="","△ No gate","△ "&amp;$B70&amp;" isn't on the gate list"))),IF($Q70=1,IF($H70="Met",IF(TRIM($I70)="","△ Met with no Evidence","△ Type the date in Met or waived on"),IF(TRIM($K70)="","△ Waived with no Reason","△ Type the date in Met or waived on")),IF($R70=1,"△ Changed after signing, with no Changes row",IF(TRIM($D70)="","△ Pick what it proves","△ "&amp;$D70&amp;" isn't an Id the charter lists"))))))&amp;IF(SUM($N70:$S70)&gt;1,", and "&amp;(SUM($N70:$S70)-1)&amp;" more",""))&amp;IF($T70=1,"  ◇ vague word in Criterion or Pass line","")&amp;IF($U70=1,"  ◇ waived by a builder",""))</f>
        <v/>
      </c>
      <c r="M70" s="9">
        <f>IF(COUNTA($A70:$K70)&gt;0,1,0)</f>
        <v/>
      </c>
      <c r="N70" s="9">
        <f>IF($M70=0,0,IF(OR(TRIM($C70)="",TRIM($E70)="",TRIM($F70)=""),1,0))</f>
        <v/>
      </c>
      <c r="O70" s="9">
        <f>IF($M70=0,0,IF(OR(TRIM($G70)="",SUMPRODUCT((Finished!$G$20:$G$27&lt;&gt;"")*ISNUMBER(SEARCH(Finished!$G$20:$G$27,$G70)))&gt;0),1,0))</f>
        <v/>
      </c>
      <c r="P70" s="9">
        <f>IF($M70=0,0,IF(OR(TRIM($A70)="",COUNTIF($A$6:$A$105,$A70)&gt;1,TRIM($B70)="",COUNTIF(Finished!$G$31:$G$38,$B70)=0),1,0))</f>
        <v/>
      </c>
      <c r="Q70" s="9">
        <f>IF($M70=0,0,IF($H70="Met",IF(OR(TRIM($I70)="",NOT(ISNUMBER($J70))),1,0),IF($H70="Waived",IF(OR(TRIM($K70)="",NOT(ISNUMBER($J70))),1,0),0)))</f>
        <v/>
      </c>
      <c r="R70" s="9">
        <f>IF(OR($M70=0,Finished!$L$5=0),0,IF(($C70&amp;"|"&amp;$E70&amp;"|"&amp;$F70)=($Y70&amp;"|"&amp;$Z70&amp;"|"&amp;$AA70),0,IF(COUNTIFS(Changes!$B$6:$B$105,$A70,Changes!$A$6:$A$105,Finished!$B$13)=0,1,0)))</f>
        <v/>
      </c>
      <c r="S70" s="9">
        <f>IF($M70=0,0,IF(TRIM($D70)="",1,IF(COUNTIF($X$108:$X$118,$D70)=0,1,0)))</f>
        <v/>
      </c>
      <c r="T70" s="9">
        <f>IF($M70=0,0,IF(SUMPRODUCT(($W$108:$W$119&lt;&gt;"")*ISNUMBER(SEARCH($W$108:$W$119,$F70&amp;" "&amp;$C70)))&gt;0,1,0))</f>
        <v/>
      </c>
      <c r="U70" s="9">
        <f>IF(AND($M70=1,$H70="Waived",SUMPRODUCT((Finished!$G$20:$G$27&lt;&gt;"")*ISNUMBER(SEARCH(Finished!$G$20:$G$27,$K70)))&gt;0),1,0)</f>
        <v/>
      </c>
      <c r="Y70" s="27" t="n"/>
      <c r="Z70" s="27" t="n"/>
      <c r="AA70" s="27" t="n"/>
    </row>
    <row r="71" ht="30" customHeight="1">
      <c r="A71" s="30" t="n"/>
      <c r="B71" s="30" t="n"/>
      <c r="C71" s="31" t="n"/>
      <c r="D71" s="30" t="n"/>
      <c r="E71" s="31" t="n"/>
      <c r="F71" s="31" t="n"/>
      <c r="G71" s="31" t="n"/>
      <c r="H71" s="30" t="n"/>
      <c r="I71" s="31" t="n"/>
      <c r="J71" s="32" t="n"/>
      <c r="K71" s="31" t="n"/>
      <c r="L71" s="33">
        <f>IF($M71=0,"",IF(SUM($N71:$S71)=0,"○ Clear",IF($N71=1,IF(TRIM($C71)="","△ Write the criterion",IF(TRIM($E71)="","△ No Test","△ No Pass line")),IF($O71=1,IF(TRIM($G71)="","△ No Owner","△ "&amp;$G71&amp;" is on the builders list"),IF($P71=1,IF(TRIM($A71)="","△ No ID",IF(COUNTIF($A$6:$A$105,$A71)&gt;1,"△ ID used twice",IF(TRIM($B71)="","△ No gate","△ "&amp;$B71&amp;" isn't on the gate list"))),IF($Q71=1,IF($H71="Met",IF(TRIM($I71)="","△ Met with no Evidence","△ Type the date in Met or waived on"),IF(TRIM($K71)="","△ Waived with no Reason","△ Type the date in Met or waived on")),IF($R71=1,"△ Changed after signing, with no Changes row",IF(TRIM($D71)="","△ Pick what it proves","△ "&amp;$D71&amp;" isn't an Id the charter lists"))))))&amp;IF(SUM($N71:$S71)&gt;1,", and "&amp;(SUM($N71:$S71)-1)&amp;" more",""))&amp;IF($T71=1,"  ◇ vague word in Criterion or Pass line","")&amp;IF($U71=1,"  ◇ waived by a builder",""))</f>
        <v/>
      </c>
      <c r="M71" s="9">
        <f>IF(COUNTA($A71:$K71)&gt;0,1,0)</f>
        <v/>
      </c>
      <c r="N71" s="9">
        <f>IF($M71=0,0,IF(OR(TRIM($C71)="",TRIM($E71)="",TRIM($F71)=""),1,0))</f>
        <v/>
      </c>
      <c r="O71" s="9">
        <f>IF($M71=0,0,IF(OR(TRIM($G71)="",SUMPRODUCT((Finished!$G$20:$G$27&lt;&gt;"")*ISNUMBER(SEARCH(Finished!$G$20:$G$27,$G71)))&gt;0),1,0))</f>
        <v/>
      </c>
      <c r="P71" s="9">
        <f>IF($M71=0,0,IF(OR(TRIM($A71)="",COUNTIF($A$6:$A$105,$A71)&gt;1,TRIM($B71)="",COUNTIF(Finished!$G$31:$G$38,$B71)=0),1,0))</f>
        <v/>
      </c>
      <c r="Q71" s="9">
        <f>IF($M71=0,0,IF($H71="Met",IF(OR(TRIM($I71)="",NOT(ISNUMBER($J71))),1,0),IF($H71="Waived",IF(OR(TRIM($K71)="",NOT(ISNUMBER($J71))),1,0),0)))</f>
        <v/>
      </c>
      <c r="R71" s="9">
        <f>IF(OR($M71=0,Finished!$L$5=0),0,IF(($C71&amp;"|"&amp;$E71&amp;"|"&amp;$F71)=($Y71&amp;"|"&amp;$Z71&amp;"|"&amp;$AA71),0,IF(COUNTIFS(Changes!$B$6:$B$105,$A71,Changes!$A$6:$A$105,Finished!$B$13)=0,1,0)))</f>
        <v/>
      </c>
      <c r="S71" s="9">
        <f>IF($M71=0,0,IF(TRIM($D71)="",1,IF(COUNTIF($X$108:$X$118,$D71)=0,1,0)))</f>
        <v/>
      </c>
      <c r="T71" s="9">
        <f>IF($M71=0,0,IF(SUMPRODUCT(($W$108:$W$119&lt;&gt;"")*ISNUMBER(SEARCH($W$108:$W$119,$F71&amp;" "&amp;$C71)))&gt;0,1,0))</f>
        <v/>
      </c>
      <c r="U71" s="9">
        <f>IF(AND($M71=1,$H71="Waived",SUMPRODUCT((Finished!$G$20:$G$27&lt;&gt;"")*ISNUMBER(SEARCH(Finished!$G$20:$G$27,$K71)))&gt;0),1,0)</f>
        <v/>
      </c>
      <c r="Y71" s="27" t="n"/>
      <c r="Z71" s="27" t="n"/>
      <c r="AA71" s="27" t="n"/>
    </row>
    <row r="72" ht="30" customHeight="1">
      <c r="A72" s="30" t="n"/>
      <c r="B72" s="30" t="n"/>
      <c r="C72" s="31" t="n"/>
      <c r="D72" s="30" t="n"/>
      <c r="E72" s="31" t="n"/>
      <c r="F72" s="31" t="n"/>
      <c r="G72" s="31" t="n"/>
      <c r="H72" s="30" t="n"/>
      <c r="I72" s="31" t="n"/>
      <c r="J72" s="32" t="n"/>
      <c r="K72" s="31" t="n"/>
      <c r="L72" s="33">
        <f>IF($M72=0,"",IF(SUM($N72:$S72)=0,"○ Clear",IF($N72=1,IF(TRIM($C72)="","△ Write the criterion",IF(TRIM($E72)="","△ No Test","△ No Pass line")),IF($O72=1,IF(TRIM($G72)="","△ No Owner","△ "&amp;$G72&amp;" is on the builders list"),IF($P72=1,IF(TRIM($A72)="","△ No ID",IF(COUNTIF($A$6:$A$105,$A72)&gt;1,"△ ID used twice",IF(TRIM($B72)="","△ No gate","△ "&amp;$B72&amp;" isn't on the gate list"))),IF($Q72=1,IF($H72="Met",IF(TRIM($I72)="","△ Met with no Evidence","△ Type the date in Met or waived on"),IF(TRIM($K72)="","△ Waived with no Reason","△ Type the date in Met or waived on")),IF($R72=1,"△ Changed after signing, with no Changes row",IF(TRIM($D72)="","△ Pick what it proves","△ "&amp;$D72&amp;" isn't an Id the charter lists"))))))&amp;IF(SUM($N72:$S72)&gt;1,", and "&amp;(SUM($N72:$S72)-1)&amp;" more",""))&amp;IF($T72=1,"  ◇ vague word in Criterion or Pass line","")&amp;IF($U72=1,"  ◇ waived by a builder",""))</f>
        <v/>
      </c>
      <c r="M72" s="9">
        <f>IF(COUNTA($A72:$K72)&gt;0,1,0)</f>
        <v/>
      </c>
      <c r="N72" s="9">
        <f>IF($M72=0,0,IF(OR(TRIM($C72)="",TRIM($E72)="",TRIM($F72)=""),1,0))</f>
        <v/>
      </c>
      <c r="O72" s="9">
        <f>IF($M72=0,0,IF(OR(TRIM($G72)="",SUMPRODUCT((Finished!$G$20:$G$27&lt;&gt;"")*ISNUMBER(SEARCH(Finished!$G$20:$G$27,$G72)))&gt;0),1,0))</f>
        <v/>
      </c>
      <c r="P72" s="9">
        <f>IF($M72=0,0,IF(OR(TRIM($A72)="",COUNTIF($A$6:$A$105,$A72)&gt;1,TRIM($B72)="",COUNTIF(Finished!$G$31:$G$38,$B72)=0),1,0))</f>
        <v/>
      </c>
      <c r="Q72" s="9">
        <f>IF($M72=0,0,IF($H72="Met",IF(OR(TRIM($I72)="",NOT(ISNUMBER($J72))),1,0),IF($H72="Waived",IF(OR(TRIM($K72)="",NOT(ISNUMBER($J72))),1,0),0)))</f>
        <v/>
      </c>
      <c r="R72" s="9">
        <f>IF(OR($M72=0,Finished!$L$5=0),0,IF(($C72&amp;"|"&amp;$E72&amp;"|"&amp;$F72)=($Y72&amp;"|"&amp;$Z72&amp;"|"&amp;$AA72),0,IF(COUNTIFS(Changes!$B$6:$B$105,$A72,Changes!$A$6:$A$105,Finished!$B$13)=0,1,0)))</f>
        <v/>
      </c>
      <c r="S72" s="9">
        <f>IF($M72=0,0,IF(TRIM($D72)="",1,IF(COUNTIF($X$108:$X$118,$D72)=0,1,0)))</f>
        <v/>
      </c>
      <c r="T72" s="9">
        <f>IF($M72=0,0,IF(SUMPRODUCT(($W$108:$W$119&lt;&gt;"")*ISNUMBER(SEARCH($W$108:$W$119,$F72&amp;" "&amp;$C72)))&gt;0,1,0))</f>
        <v/>
      </c>
      <c r="U72" s="9">
        <f>IF(AND($M72=1,$H72="Waived",SUMPRODUCT((Finished!$G$20:$G$27&lt;&gt;"")*ISNUMBER(SEARCH(Finished!$G$20:$G$27,$K72)))&gt;0),1,0)</f>
        <v/>
      </c>
      <c r="Y72" s="27" t="n"/>
      <c r="Z72" s="27" t="n"/>
      <c r="AA72" s="27" t="n"/>
    </row>
    <row r="73" ht="30" customHeight="1">
      <c r="A73" s="30" t="n"/>
      <c r="B73" s="30" t="n"/>
      <c r="C73" s="31" t="n"/>
      <c r="D73" s="30" t="n"/>
      <c r="E73" s="31" t="n"/>
      <c r="F73" s="31" t="n"/>
      <c r="G73" s="31" t="n"/>
      <c r="H73" s="30" t="n"/>
      <c r="I73" s="31" t="n"/>
      <c r="J73" s="32" t="n"/>
      <c r="K73" s="31" t="n"/>
      <c r="L73" s="33">
        <f>IF($M73=0,"",IF(SUM($N73:$S73)=0,"○ Clear",IF($N73=1,IF(TRIM($C73)="","△ Write the criterion",IF(TRIM($E73)="","△ No Test","△ No Pass line")),IF($O73=1,IF(TRIM($G73)="","△ No Owner","△ "&amp;$G73&amp;" is on the builders list"),IF($P73=1,IF(TRIM($A73)="","△ No ID",IF(COUNTIF($A$6:$A$105,$A73)&gt;1,"△ ID used twice",IF(TRIM($B73)="","△ No gate","△ "&amp;$B73&amp;" isn't on the gate list"))),IF($Q73=1,IF($H73="Met",IF(TRIM($I73)="","△ Met with no Evidence","△ Type the date in Met or waived on"),IF(TRIM($K73)="","△ Waived with no Reason","△ Type the date in Met or waived on")),IF($R73=1,"△ Changed after signing, with no Changes row",IF(TRIM($D73)="","△ Pick what it proves","△ "&amp;$D73&amp;" isn't an Id the charter lists"))))))&amp;IF(SUM($N73:$S73)&gt;1,", and "&amp;(SUM($N73:$S73)-1)&amp;" more",""))&amp;IF($T73=1,"  ◇ vague word in Criterion or Pass line","")&amp;IF($U73=1,"  ◇ waived by a builder",""))</f>
        <v/>
      </c>
      <c r="M73" s="9">
        <f>IF(COUNTA($A73:$K73)&gt;0,1,0)</f>
        <v/>
      </c>
      <c r="N73" s="9">
        <f>IF($M73=0,0,IF(OR(TRIM($C73)="",TRIM($E73)="",TRIM($F73)=""),1,0))</f>
        <v/>
      </c>
      <c r="O73" s="9">
        <f>IF($M73=0,0,IF(OR(TRIM($G73)="",SUMPRODUCT((Finished!$G$20:$G$27&lt;&gt;"")*ISNUMBER(SEARCH(Finished!$G$20:$G$27,$G73)))&gt;0),1,0))</f>
        <v/>
      </c>
      <c r="P73" s="9">
        <f>IF($M73=0,0,IF(OR(TRIM($A73)="",COUNTIF($A$6:$A$105,$A73)&gt;1,TRIM($B73)="",COUNTIF(Finished!$G$31:$G$38,$B73)=0),1,0))</f>
        <v/>
      </c>
      <c r="Q73" s="9">
        <f>IF($M73=0,0,IF($H73="Met",IF(OR(TRIM($I73)="",NOT(ISNUMBER($J73))),1,0),IF($H73="Waived",IF(OR(TRIM($K73)="",NOT(ISNUMBER($J73))),1,0),0)))</f>
        <v/>
      </c>
      <c r="R73" s="9">
        <f>IF(OR($M73=0,Finished!$L$5=0),0,IF(($C73&amp;"|"&amp;$E73&amp;"|"&amp;$F73)=($Y73&amp;"|"&amp;$Z73&amp;"|"&amp;$AA73),0,IF(COUNTIFS(Changes!$B$6:$B$105,$A73,Changes!$A$6:$A$105,Finished!$B$13)=0,1,0)))</f>
        <v/>
      </c>
      <c r="S73" s="9">
        <f>IF($M73=0,0,IF(TRIM($D73)="",1,IF(COUNTIF($X$108:$X$118,$D73)=0,1,0)))</f>
        <v/>
      </c>
      <c r="T73" s="9">
        <f>IF($M73=0,0,IF(SUMPRODUCT(($W$108:$W$119&lt;&gt;"")*ISNUMBER(SEARCH($W$108:$W$119,$F73&amp;" "&amp;$C73)))&gt;0,1,0))</f>
        <v/>
      </c>
      <c r="U73" s="9">
        <f>IF(AND($M73=1,$H73="Waived",SUMPRODUCT((Finished!$G$20:$G$27&lt;&gt;"")*ISNUMBER(SEARCH(Finished!$G$20:$G$27,$K73)))&gt;0),1,0)</f>
        <v/>
      </c>
      <c r="Y73" s="27" t="n"/>
      <c r="Z73" s="27" t="n"/>
      <c r="AA73" s="27" t="n"/>
    </row>
    <row r="74" ht="30" customHeight="1">
      <c r="A74" s="30" t="n"/>
      <c r="B74" s="30" t="n"/>
      <c r="C74" s="31" t="n"/>
      <c r="D74" s="30" t="n"/>
      <c r="E74" s="31" t="n"/>
      <c r="F74" s="31" t="n"/>
      <c r="G74" s="31" t="n"/>
      <c r="H74" s="30" t="n"/>
      <c r="I74" s="31" t="n"/>
      <c r="J74" s="32" t="n"/>
      <c r="K74" s="31" t="n"/>
      <c r="L74" s="33">
        <f>IF($M74=0,"",IF(SUM($N74:$S74)=0,"○ Clear",IF($N74=1,IF(TRIM($C74)="","△ Write the criterion",IF(TRIM($E74)="","△ No Test","△ No Pass line")),IF($O74=1,IF(TRIM($G74)="","△ No Owner","△ "&amp;$G74&amp;" is on the builders list"),IF($P74=1,IF(TRIM($A74)="","△ No ID",IF(COUNTIF($A$6:$A$105,$A74)&gt;1,"△ ID used twice",IF(TRIM($B74)="","△ No gate","△ "&amp;$B74&amp;" isn't on the gate list"))),IF($Q74=1,IF($H74="Met",IF(TRIM($I74)="","△ Met with no Evidence","△ Type the date in Met or waived on"),IF(TRIM($K74)="","△ Waived with no Reason","△ Type the date in Met or waived on")),IF($R74=1,"△ Changed after signing, with no Changes row",IF(TRIM($D74)="","△ Pick what it proves","△ "&amp;$D74&amp;" isn't an Id the charter lists"))))))&amp;IF(SUM($N74:$S74)&gt;1,", and "&amp;(SUM($N74:$S74)-1)&amp;" more",""))&amp;IF($T74=1,"  ◇ vague word in Criterion or Pass line","")&amp;IF($U74=1,"  ◇ waived by a builder",""))</f>
        <v/>
      </c>
      <c r="M74" s="9">
        <f>IF(COUNTA($A74:$K74)&gt;0,1,0)</f>
        <v/>
      </c>
      <c r="N74" s="9">
        <f>IF($M74=0,0,IF(OR(TRIM($C74)="",TRIM($E74)="",TRIM($F74)=""),1,0))</f>
        <v/>
      </c>
      <c r="O74" s="9">
        <f>IF($M74=0,0,IF(OR(TRIM($G74)="",SUMPRODUCT((Finished!$G$20:$G$27&lt;&gt;"")*ISNUMBER(SEARCH(Finished!$G$20:$G$27,$G74)))&gt;0),1,0))</f>
        <v/>
      </c>
      <c r="P74" s="9">
        <f>IF($M74=0,0,IF(OR(TRIM($A74)="",COUNTIF($A$6:$A$105,$A74)&gt;1,TRIM($B74)="",COUNTIF(Finished!$G$31:$G$38,$B74)=0),1,0))</f>
        <v/>
      </c>
      <c r="Q74" s="9">
        <f>IF($M74=0,0,IF($H74="Met",IF(OR(TRIM($I74)="",NOT(ISNUMBER($J74))),1,0),IF($H74="Waived",IF(OR(TRIM($K74)="",NOT(ISNUMBER($J74))),1,0),0)))</f>
        <v/>
      </c>
      <c r="R74" s="9">
        <f>IF(OR($M74=0,Finished!$L$5=0),0,IF(($C74&amp;"|"&amp;$E74&amp;"|"&amp;$F74)=($Y74&amp;"|"&amp;$Z74&amp;"|"&amp;$AA74),0,IF(COUNTIFS(Changes!$B$6:$B$105,$A74,Changes!$A$6:$A$105,Finished!$B$13)=0,1,0)))</f>
        <v/>
      </c>
      <c r="S74" s="9">
        <f>IF($M74=0,0,IF(TRIM($D74)="",1,IF(COUNTIF($X$108:$X$118,$D74)=0,1,0)))</f>
        <v/>
      </c>
      <c r="T74" s="9">
        <f>IF($M74=0,0,IF(SUMPRODUCT(($W$108:$W$119&lt;&gt;"")*ISNUMBER(SEARCH($W$108:$W$119,$F74&amp;" "&amp;$C74)))&gt;0,1,0))</f>
        <v/>
      </c>
      <c r="U74" s="9">
        <f>IF(AND($M74=1,$H74="Waived",SUMPRODUCT((Finished!$G$20:$G$27&lt;&gt;"")*ISNUMBER(SEARCH(Finished!$G$20:$G$27,$K74)))&gt;0),1,0)</f>
        <v/>
      </c>
      <c r="Y74" s="27" t="n"/>
      <c r="Z74" s="27" t="n"/>
      <c r="AA74" s="27" t="n"/>
    </row>
    <row r="75" ht="30" customHeight="1">
      <c r="A75" s="30" t="n"/>
      <c r="B75" s="30" t="n"/>
      <c r="C75" s="31" t="n"/>
      <c r="D75" s="30" t="n"/>
      <c r="E75" s="31" t="n"/>
      <c r="F75" s="31" t="n"/>
      <c r="G75" s="31" t="n"/>
      <c r="H75" s="30" t="n"/>
      <c r="I75" s="31" t="n"/>
      <c r="J75" s="32" t="n"/>
      <c r="K75" s="31" t="n"/>
      <c r="L75" s="33">
        <f>IF($M75=0,"",IF(SUM($N75:$S75)=0,"○ Clear",IF($N75=1,IF(TRIM($C75)="","△ Write the criterion",IF(TRIM($E75)="","△ No Test","△ No Pass line")),IF($O75=1,IF(TRIM($G75)="","△ No Owner","△ "&amp;$G75&amp;" is on the builders list"),IF($P75=1,IF(TRIM($A75)="","△ No ID",IF(COUNTIF($A$6:$A$105,$A75)&gt;1,"△ ID used twice",IF(TRIM($B75)="","△ No gate","△ "&amp;$B75&amp;" isn't on the gate list"))),IF($Q75=1,IF($H75="Met",IF(TRIM($I75)="","△ Met with no Evidence","△ Type the date in Met or waived on"),IF(TRIM($K75)="","△ Waived with no Reason","△ Type the date in Met or waived on")),IF($R75=1,"△ Changed after signing, with no Changes row",IF(TRIM($D75)="","△ Pick what it proves","△ "&amp;$D75&amp;" isn't an Id the charter lists"))))))&amp;IF(SUM($N75:$S75)&gt;1,", and "&amp;(SUM($N75:$S75)-1)&amp;" more",""))&amp;IF($T75=1,"  ◇ vague word in Criterion or Pass line","")&amp;IF($U75=1,"  ◇ waived by a builder",""))</f>
        <v/>
      </c>
      <c r="M75" s="9">
        <f>IF(COUNTA($A75:$K75)&gt;0,1,0)</f>
        <v/>
      </c>
      <c r="N75" s="9">
        <f>IF($M75=0,0,IF(OR(TRIM($C75)="",TRIM($E75)="",TRIM($F75)=""),1,0))</f>
        <v/>
      </c>
      <c r="O75" s="9">
        <f>IF($M75=0,0,IF(OR(TRIM($G75)="",SUMPRODUCT((Finished!$G$20:$G$27&lt;&gt;"")*ISNUMBER(SEARCH(Finished!$G$20:$G$27,$G75)))&gt;0),1,0))</f>
        <v/>
      </c>
      <c r="P75" s="9">
        <f>IF($M75=0,0,IF(OR(TRIM($A75)="",COUNTIF($A$6:$A$105,$A75)&gt;1,TRIM($B75)="",COUNTIF(Finished!$G$31:$G$38,$B75)=0),1,0))</f>
        <v/>
      </c>
      <c r="Q75" s="9">
        <f>IF($M75=0,0,IF($H75="Met",IF(OR(TRIM($I75)="",NOT(ISNUMBER($J75))),1,0),IF($H75="Waived",IF(OR(TRIM($K75)="",NOT(ISNUMBER($J75))),1,0),0)))</f>
        <v/>
      </c>
      <c r="R75" s="9">
        <f>IF(OR($M75=0,Finished!$L$5=0),0,IF(($C75&amp;"|"&amp;$E75&amp;"|"&amp;$F75)=($Y75&amp;"|"&amp;$Z75&amp;"|"&amp;$AA75),0,IF(COUNTIFS(Changes!$B$6:$B$105,$A75,Changes!$A$6:$A$105,Finished!$B$13)=0,1,0)))</f>
        <v/>
      </c>
      <c r="S75" s="9">
        <f>IF($M75=0,0,IF(TRIM($D75)="",1,IF(COUNTIF($X$108:$X$118,$D75)=0,1,0)))</f>
        <v/>
      </c>
      <c r="T75" s="9">
        <f>IF($M75=0,0,IF(SUMPRODUCT(($W$108:$W$119&lt;&gt;"")*ISNUMBER(SEARCH($W$108:$W$119,$F75&amp;" "&amp;$C75)))&gt;0,1,0))</f>
        <v/>
      </c>
      <c r="U75" s="9">
        <f>IF(AND($M75=1,$H75="Waived",SUMPRODUCT((Finished!$G$20:$G$27&lt;&gt;"")*ISNUMBER(SEARCH(Finished!$G$20:$G$27,$K75)))&gt;0),1,0)</f>
        <v/>
      </c>
      <c r="Y75" s="27" t="n"/>
      <c r="Z75" s="27" t="n"/>
      <c r="AA75" s="27" t="n"/>
    </row>
    <row r="76" ht="30" customHeight="1">
      <c r="A76" s="30" t="n"/>
      <c r="B76" s="30" t="n"/>
      <c r="C76" s="31" t="n"/>
      <c r="D76" s="30" t="n"/>
      <c r="E76" s="31" t="n"/>
      <c r="F76" s="31" t="n"/>
      <c r="G76" s="31" t="n"/>
      <c r="H76" s="30" t="n"/>
      <c r="I76" s="31" t="n"/>
      <c r="J76" s="32" t="n"/>
      <c r="K76" s="31" t="n"/>
      <c r="L76" s="33">
        <f>IF($M76=0,"",IF(SUM($N76:$S76)=0,"○ Clear",IF($N76=1,IF(TRIM($C76)="","△ Write the criterion",IF(TRIM($E76)="","△ No Test","△ No Pass line")),IF($O76=1,IF(TRIM($G76)="","△ No Owner","△ "&amp;$G76&amp;" is on the builders list"),IF($P76=1,IF(TRIM($A76)="","△ No ID",IF(COUNTIF($A$6:$A$105,$A76)&gt;1,"△ ID used twice",IF(TRIM($B76)="","△ No gate","△ "&amp;$B76&amp;" isn't on the gate list"))),IF($Q76=1,IF($H76="Met",IF(TRIM($I76)="","△ Met with no Evidence","△ Type the date in Met or waived on"),IF(TRIM($K76)="","△ Waived with no Reason","△ Type the date in Met or waived on")),IF($R76=1,"△ Changed after signing, with no Changes row",IF(TRIM($D76)="","△ Pick what it proves","△ "&amp;$D76&amp;" isn't an Id the charter lists"))))))&amp;IF(SUM($N76:$S76)&gt;1,", and "&amp;(SUM($N76:$S76)-1)&amp;" more",""))&amp;IF($T76=1,"  ◇ vague word in Criterion or Pass line","")&amp;IF($U76=1,"  ◇ waived by a builder",""))</f>
        <v/>
      </c>
      <c r="M76" s="9">
        <f>IF(COUNTA($A76:$K76)&gt;0,1,0)</f>
        <v/>
      </c>
      <c r="N76" s="9">
        <f>IF($M76=0,0,IF(OR(TRIM($C76)="",TRIM($E76)="",TRIM($F76)=""),1,0))</f>
        <v/>
      </c>
      <c r="O76" s="9">
        <f>IF($M76=0,0,IF(OR(TRIM($G76)="",SUMPRODUCT((Finished!$G$20:$G$27&lt;&gt;"")*ISNUMBER(SEARCH(Finished!$G$20:$G$27,$G76)))&gt;0),1,0))</f>
        <v/>
      </c>
      <c r="P76" s="9">
        <f>IF($M76=0,0,IF(OR(TRIM($A76)="",COUNTIF($A$6:$A$105,$A76)&gt;1,TRIM($B76)="",COUNTIF(Finished!$G$31:$G$38,$B76)=0),1,0))</f>
        <v/>
      </c>
      <c r="Q76" s="9">
        <f>IF($M76=0,0,IF($H76="Met",IF(OR(TRIM($I76)="",NOT(ISNUMBER($J76))),1,0),IF($H76="Waived",IF(OR(TRIM($K76)="",NOT(ISNUMBER($J76))),1,0),0)))</f>
        <v/>
      </c>
      <c r="R76" s="9">
        <f>IF(OR($M76=0,Finished!$L$5=0),0,IF(($C76&amp;"|"&amp;$E76&amp;"|"&amp;$F76)=($Y76&amp;"|"&amp;$Z76&amp;"|"&amp;$AA76),0,IF(COUNTIFS(Changes!$B$6:$B$105,$A76,Changes!$A$6:$A$105,Finished!$B$13)=0,1,0)))</f>
        <v/>
      </c>
      <c r="S76" s="9">
        <f>IF($M76=0,0,IF(TRIM($D76)="",1,IF(COUNTIF($X$108:$X$118,$D76)=0,1,0)))</f>
        <v/>
      </c>
      <c r="T76" s="9">
        <f>IF($M76=0,0,IF(SUMPRODUCT(($W$108:$W$119&lt;&gt;"")*ISNUMBER(SEARCH($W$108:$W$119,$F76&amp;" "&amp;$C76)))&gt;0,1,0))</f>
        <v/>
      </c>
      <c r="U76" s="9">
        <f>IF(AND($M76=1,$H76="Waived",SUMPRODUCT((Finished!$G$20:$G$27&lt;&gt;"")*ISNUMBER(SEARCH(Finished!$G$20:$G$27,$K76)))&gt;0),1,0)</f>
        <v/>
      </c>
      <c r="Y76" s="27" t="n"/>
      <c r="Z76" s="27" t="n"/>
      <c r="AA76" s="27" t="n"/>
    </row>
    <row r="77" ht="30" customHeight="1">
      <c r="A77" s="30" t="n"/>
      <c r="B77" s="30" t="n"/>
      <c r="C77" s="31" t="n"/>
      <c r="D77" s="30" t="n"/>
      <c r="E77" s="31" t="n"/>
      <c r="F77" s="31" t="n"/>
      <c r="G77" s="31" t="n"/>
      <c r="H77" s="30" t="n"/>
      <c r="I77" s="31" t="n"/>
      <c r="J77" s="32" t="n"/>
      <c r="K77" s="31" t="n"/>
      <c r="L77" s="33">
        <f>IF($M77=0,"",IF(SUM($N77:$S77)=0,"○ Clear",IF($N77=1,IF(TRIM($C77)="","△ Write the criterion",IF(TRIM($E77)="","△ No Test","△ No Pass line")),IF($O77=1,IF(TRIM($G77)="","△ No Owner","△ "&amp;$G77&amp;" is on the builders list"),IF($P77=1,IF(TRIM($A77)="","△ No ID",IF(COUNTIF($A$6:$A$105,$A77)&gt;1,"△ ID used twice",IF(TRIM($B77)="","△ No gate","△ "&amp;$B77&amp;" isn't on the gate list"))),IF($Q77=1,IF($H77="Met",IF(TRIM($I77)="","△ Met with no Evidence","△ Type the date in Met or waived on"),IF(TRIM($K77)="","△ Waived with no Reason","△ Type the date in Met or waived on")),IF($R77=1,"△ Changed after signing, with no Changes row",IF(TRIM($D77)="","△ Pick what it proves","△ "&amp;$D77&amp;" isn't an Id the charter lists"))))))&amp;IF(SUM($N77:$S77)&gt;1,", and "&amp;(SUM($N77:$S77)-1)&amp;" more",""))&amp;IF($T77=1,"  ◇ vague word in Criterion or Pass line","")&amp;IF($U77=1,"  ◇ waived by a builder",""))</f>
        <v/>
      </c>
      <c r="M77" s="9">
        <f>IF(COUNTA($A77:$K77)&gt;0,1,0)</f>
        <v/>
      </c>
      <c r="N77" s="9">
        <f>IF($M77=0,0,IF(OR(TRIM($C77)="",TRIM($E77)="",TRIM($F77)=""),1,0))</f>
        <v/>
      </c>
      <c r="O77" s="9">
        <f>IF($M77=0,0,IF(OR(TRIM($G77)="",SUMPRODUCT((Finished!$G$20:$G$27&lt;&gt;"")*ISNUMBER(SEARCH(Finished!$G$20:$G$27,$G77)))&gt;0),1,0))</f>
        <v/>
      </c>
      <c r="P77" s="9">
        <f>IF($M77=0,0,IF(OR(TRIM($A77)="",COUNTIF($A$6:$A$105,$A77)&gt;1,TRIM($B77)="",COUNTIF(Finished!$G$31:$G$38,$B77)=0),1,0))</f>
        <v/>
      </c>
      <c r="Q77" s="9">
        <f>IF($M77=0,0,IF($H77="Met",IF(OR(TRIM($I77)="",NOT(ISNUMBER($J77))),1,0),IF($H77="Waived",IF(OR(TRIM($K77)="",NOT(ISNUMBER($J77))),1,0),0)))</f>
        <v/>
      </c>
      <c r="R77" s="9">
        <f>IF(OR($M77=0,Finished!$L$5=0),0,IF(($C77&amp;"|"&amp;$E77&amp;"|"&amp;$F77)=($Y77&amp;"|"&amp;$Z77&amp;"|"&amp;$AA77),0,IF(COUNTIFS(Changes!$B$6:$B$105,$A77,Changes!$A$6:$A$105,Finished!$B$13)=0,1,0)))</f>
        <v/>
      </c>
      <c r="S77" s="9">
        <f>IF($M77=0,0,IF(TRIM($D77)="",1,IF(COUNTIF($X$108:$X$118,$D77)=0,1,0)))</f>
        <v/>
      </c>
      <c r="T77" s="9">
        <f>IF($M77=0,0,IF(SUMPRODUCT(($W$108:$W$119&lt;&gt;"")*ISNUMBER(SEARCH($W$108:$W$119,$F77&amp;" "&amp;$C77)))&gt;0,1,0))</f>
        <v/>
      </c>
      <c r="U77" s="9">
        <f>IF(AND($M77=1,$H77="Waived",SUMPRODUCT((Finished!$G$20:$G$27&lt;&gt;"")*ISNUMBER(SEARCH(Finished!$G$20:$G$27,$K77)))&gt;0),1,0)</f>
        <v/>
      </c>
      <c r="Y77" s="27" t="n"/>
      <c r="Z77" s="27" t="n"/>
      <c r="AA77" s="27" t="n"/>
    </row>
    <row r="78" ht="30" customHeight="1">
      <c r="A78" s="30" t="n"/>
      <c r="B78" s="30" t="n"/>
      <c r="C78" s="31" t="n"/>
      <c r="D78" s="30" t="n"/>
      <c r="E78" s="31" t="n"/>
      <c r="F78" s="31" t="n"/>
      <c r="G78" s="31" t="n"/>
      <c r="H78" s="30" t="n"/>
      <c r="I78" s="31" t="n"/>
      <c r="J78" s="32" t="n"/>
      <c r="K78" s="31" t="n"/>
      <c r="L78" s="33">
        <f>IF($M78=0,"",IF(SUM($N78:$S78)=0,"○ Clear",IF($N78=1,IF(TRIM($C78)="","△ Write the criterion",IF(TRIM($E78)="","△ No Test","△ No Pass line")),IF($O78=1,IF(TRIM($G78)="","△ No Owner","△ "&amp;$G78&amp;" is on the builders list"),IF($P78=1,IF(TRIM($A78)="","△ No ID",IF(COUNTIF($A$6:$A$105,$A78)&gt;1,"△ ID used twice",IF(TRIM($B78)="","△ No gate","△ "&amp;$B78&amp;" isn't on the gate list"))),IF($Q78=1,IF($H78="Met",IF(TRIM($I78)="","△ Met with no Evidence","△ Type the date in Met or waived on"),IF(TRIM($K78)="","△ Waived with no Reason","△ Type the date in Met or waived on")),IF($R78=1,"△ Changed after signing, with no Changes row",IF(TRIM($D78)="","△ Pick what it proves","△ "&amp;$D78&amp;" isn't an Id the charter lists"))))))&amp;IF(SUM($N78:$S78)&gt;1,", and "&amp;(SUM($N78:$S78)-1)&amp;" more",""))&amp;IF($T78=1,"  ◇ vague word in Criterion or Pass line","")&amp;IF($U78=1,"  ◇ waived by a builder",""))</f>
        <v/>
      </c>
      <c r="M78" s="9">
        <f>IF(COUNTA($A78:$K78)&gt;0,1,0)</f>
        <v/>
      </c>
      <c r="N78" s="9">
        <f>IF($M78=0,0,IF(OR(TRIM($C78)="",TRIM($E78)="",TRIM($F78)=""),1,0))</f>
        <v/>
      </c>
      <c r="O78" s="9">
        <f>IF($M78=0,0,IF(OR(TRIM($G78)="",SUMPRODUCT((Finished!$G$20:$G$27&lt;&gt;"")*ISNUMBER(SEARCH(Finished!$G$20:$G$27,$G78)))&gt;0),1,0))</f>
        <v/>
      </c>
      <c r="P78" s="9">
        <f>IF($M78=0,0,IF(OR(TRIM($A78)="",COUNTIF($A$6:$A$105,$A78)&gt;1,TRIM($B78)="",COUNTIF(Finished!$G$31:$G$38,$B78)=0),1,0))</f>
        <v/>
      </c>
      <c r="Q78" s="9">
        <f>IF($M78=0,0,IF($H78="Met",IF(OR(TRIM($I78)="",NOT(ISNUMBER($J78))),1,0),IF($H78="Waived",IF(OR(TRIM($K78)="",NOT(ISNUMBER($J78))),1,0),0)))</f>
        <v/>
      </c>
      <c r="R78" s="9">
        <f>IF(OR($M78=0,Finished!$L$5=0),0,IF(($C78&amp;"|"&amp;$E78&amp;"|"&amp;$F78)=($Y78&amp;"|"&amp;$Z78&amp;"|"&amp;$AA78),0,IF(COUNTIFS(Changes!$B$6:$B$105,$A78,Changes!$A$6:$A$105,Finished!$B$13)=0,1,0)))</f>
        <v/>
      </c>
      <c r="S78" s="9">
        <f>IF($M78=0,0,IF(TRIM($D78)="",1,IF(COUNTIF($X$108:$X$118,$D78)=0,1,0)))</f>
        <v/>
      </c>
      <c r="T78" s="9">
        <f>IF($M78=0,0,IF(SUMPRODUCT(($W$108:$W$119&lt;&gt;"")*ISNUMBER(SEARCH($W$108:$W$119,$F78&amp;" "&amp;$C78)))&gt;0,1,0))</f>
        <v/>
      </c>
      <c r="U78" s="9">
        <f>IF(AND($M78=1,$H78="Waived",SUMPRODUCT((Finished!$G$20:$G$27&lt;&gt;"")*ISNUMBER(SEARCH(Finished!$G$20:$G$27,$K78)))&gt;0),1,0)</f>
        <v/>
      </c>
      <c r="Y78" s="27" t="n"/>
      <c r="Z78" s="27" t="n"/>
      <c r="AA78" s="27" t="n"/>
    </row>
    <row r="79" ht="30" customHeight="1">
      <c r="A79" s="30" t="n"/>
      <c r="B79" s="30" t="n"/>
      <c r="C79" s="31" t="n"/>
      <c r="D79" s="30" t="n"/>
      <c r="E79" s="31" t="n"/>
      <c r="F79" s="31" t="n"/>
      <c r="G79" s="31" t="n"/>
      <c r="H79" s="30" t="n"/>
      <c r="I79" s="31" t="n"/>
      <c r="J79" s="32" t="n"/>
      <c r="K79" s="31" t="n"/>
      <c r="L79" s="33">
        <f>IF($M79=0,"",IF(SUM($N79:$S79)=0,"○ Clear",IF($N79=1,IF(TRIM($C79)="","△ Write the criterion",IF(TRIM($E79)="","△ No Test","△ No Pass line")),IF($O79=1,IF(TRIM($G79)="","△ No Owner","△ "&amp;$G79&amp;" is on the builders list"),IF($P79=1,IF(TRIM($A79)="","△ No ID",IF(COUNTIF($A$6:$A$105,$A79)&gt;1,"△ ID used twice",IF(TRIM($B79)="","△ No gate","△ "&amp;$B79&amp;" isn't on the gate list"))),IF($Q79=1,IF($H79="Met",IF(TRIM($I79)="","△ Met with no Evidence","△ Type the date in Met or waived on"),IF(TRIM($K79)="","△ Waived with no Reason","△ Type the date in Met or waived on")),IF($R79=1,"△ Changed after signing, with no Changes row",IF(TRIM($D79)="","△ Pick what it proves","△ "&amp;$D79&amp;" isn't an Id the charter lists"))))))&amp;IF(SUM($N79:$S79)&gt;1,", and "&amp;(SUM($N79:$S79)-1)&amp;" more",""))&amp;IF($T79=1,"  ◇ vague word in Criterion or Pass line","")&amp;IF($U79=1,"  ◇ waived by a builder",""))</f>
        <v/>
      </c>
      <c r="M79" s="9">
        <f>IF(COUNTA($A79:$K79)&gt;0,1,0)</f>
        <v/>
      </c>
      <c r="N79" s="9">
        <f>IF($M79=0,0,IF(OR(TRIM($C79)="",TRIM($E79)="",TRIM($F79)=""),1,0))</f>
        <v/>
      </c>
      <c r="O79" s="9">
        <f>IF($M79=0,0,IF(OR(TRIM($G79)="",SUMPRODUCT((Finished!$G$20:$G$27&lt;&gt;"")*ISNUMBER(SEARCH(Finished!$G$20:$G$27,$G79)))&gt;0),1,0))</f>
        <v/>
      </c>
      <c r="P79" s="9">
        <f>IF($M79=0,0,IF(OR(TRIM($A79)="",COUNTIF($A$6:$A$105,$A79)&gt;1,TRIM($B79)="",COUNTIF(Finished!$G$31:$G$38,$B79)=0),1,0))</f>
        <v/>
      </c>
      <c r="Q79" s="9">
        <f>IF($M79=0,0,IF($H79="Met",IF(OR(TRIM($I79)="",NOT(ISNUMBER($J79))),1,0),IF($H79="Waived",IF(OR(TRIM($K79)="",NOT(ISNUMBER($J79))),1,0),0)))</f>
        <v/>
      </c>
      <c r="R79" s="9">
        <f>IF(OR($M79=0,Finished!$L$5=0),0,IF(($C79&amp;"|"&amp;$E79&amp;"|"&amp;$F79)=($Y79&amp;"|"&amp;$Z79&amp;"|"&amp;$AA79),0,IF(COUNTIFS(Changes!$B$6:$B$105,$A79,Changes!$A$6:$A$105,Finished!$B$13)=0,1,0)))</f>
        <v/>
      </c>
      <c r="S79" s="9">
        <f>IF($M79=0,0,IF(TRIM($D79)="",1,IF(COUNTIF($X$108:$X$118,$D79)=0,1,0)))</f>
        <v/>
      </c>
      <c r="T79" s="9">
        <f>IF($M79=0,0,IF(SUMPRODUCT(($W$108:$W$119&lt;&gt;"")*ISNUMBER(SEARCH($W$108:$W$119,$F79&amp;" "&amp;$C79)))&gt;0,1,0))</f>
        <v/>
      </c>
      <c r="U79" s="9">
        <f>IF(AND($M79=1,$H79="Waived",SUMPRODUCT((Finished!$G$20:$G$27&lt;&gt;"")*ISNUMBER(SEARCH(Finished!$G$20:$G$27,$K79)))&gt;0),1,0)</f>
        <v/>
      </c>
      <c r="Y79" s="27" t="n"/>
      <c r="Z79" s="27" t="n"/>
      <c r="AA79" s="27" t="n"/>
    </row>
    <row r="80" ht="30" customHeight="1">
      <c r="A80" s="30" t="n"/>
      <c r="B80" s="30" t="n"/>
      <c r="C80" s="31" t="n"/>
      <c r="D80" s="30" t="n"/>
      <c r="E80" s="31" t="n"/>
      <c r="F80" s="31" t="n"/>
      <c r="G80" s="31" t="n"/>
      <c r="H80" s="30" t="n"/>
      <c r="I80" s="31" t="n"/>
      <c r="J80" s="32" t="n"/>
      <c r="K80" s="31" t="n"/>
      <c r="L80" s="33">
        <f>IF($M80=0,"",IF(SUM($N80:$S80)=0,"○ Clear",IF($N80=1,IF(TRIM($C80)="","△ Write the criterion",IF(TRIM($E80)="","△ No Test","△ No Pass line")),IF($O80=1,IF(TRIM($G80)="","△ No Owner","△ "&amp;$G80&amp;" is on the builders list"),IF($P80=1,IF(TRIM($A80)="","△ No ID",IF(COUNTIF($A$6:$A$105,$A80)&gt;1,"△ ID used twice",IF(TRIM($B80)="","△ No gate","△ "&amp;$B80&amp;" isn't on the gate list"))),IF($Q80=1,IF($H80="Met",IF(TRIM($I80)="","△ Met with no Evidence","△ Type the date in Met or waived on"),IF(TRIM($K80)="","△ Waived with no Reason","△ Type the date in Met or waived on")),IF($R80=1,"△ Changed after signing, with no Changes row",IF(TRIM($D80)="","△ Pick what it proves","△ "&amp;$D80&amp;" isn't an Id the charter lists"))))))&amp;IF(SUM($N80:$S80)&gt;1,", and "&amp;(SUM($N80:$S80)-1)&amp;" more",""))&amp;IF($T80=1,"  ◇ vague word in Criterion or Pass line","")&amp;IF($U80=1,"  ◇ waived by a builder",""))</f>
        <v/>
      </c>
      <c r="M80" s="9">
        <f>IF(COUNTA($A80:$K80)&gt;0,1,0)</f>
        <v/>
      </c>
      <c r="N80" s="9">
        <f>IF($M80=0,0,IF(OR(TRIM($C80)="",TRIM($E80)="",TRIM($F80)=""),1,0))</f>
        <v/>
      </c>
      <c r="O80" s="9">
        <f>IF($M80=0,0,IF(OR(TRIM($G80)="",SUMPRODUCT((Finished!$G$20:$G$27&lt;&gt;"")*ISNUMBER(SEARCH(Finished!$G$20:$G$27,$G80)))&gt;0),1,0))</f>
        <v/>
      </c>
      <c r="P80" s="9">
        <f>IF($M80=0,0,IF(OR(TRIM($A80)="",COUNTIF($A$6:$A$105,$A80)&gt;1,TRIM($B80)="",COUNTIF(Finished!$G$31:$G$38,$B80)=0),1,0))</f>
        <v/>
      </c>
      <c r="Q80" s="9">
        <f>IF($M80=0,0,IF($H80="Met",IF(OR(TRIM($I80)="",NOT(ISNUMBER($J80))),1,0),IF($H80="Waived",IF(OR(TRIM($K80)="",NOT(ISNUMBER($J80))),1,0),0)))</f>
        <v/>
      </c>
      <c r="R80" s="9">
        <f>IF(OR($M80=0,Finished!$L$5=0),0,IF(($C80&amp;"|"&amp;$E80&amp;"|"&amp;$F80)=($Y80&amp;"|"&amp;$Z80&amp;"|"&amp;$AA80),0,IF(COUNTIFS(Changes!$B$6:$B$105,$A80,Changes!$A$6:$A$105,Finished!$B$13)=0,1,0)))</f>
        <v/>
      </c>
      <c r="S80" s="9">
        <f>IF($M80=0,0,IF(TRIM($D80)="",1,IF(COUNTIF($X$108:$X$118,$D80)=0,1,0)))</f>
        <v/>
      </c>
      <c r="T80" s="9">
        <f>IF($M80=0,0,IF(SUMPRODUCT(($W$108:$W$119&lt;&gt;"")*ISNUMBER(SEARCH($W$108:$W$119,$F80&amp;" "&amp;$C80)))&gt;0,1,0))</f>
        <v/>
      </c>
      <c r="U80" s="9">
        <f>IF(AND($M80=1,$H80="Waived",SUMPRODUCT((Finished!$G$20:$G$27&lt;&gt;"")*ISNUMBER(SEARCH(Finished!$G$20:$G$27,$K80)))&gt;0),1,0)</f>
        <v/>
      </c>
      <c r="Y80" s="27" t="n"/>
      <c r="Z80" s="27" t="n"/>
      <c r="AA80" s="27" t="n"/>
    </row>
    <row r="81" ht="30" customHeight="1">
      <c r="A81" s="30" t="n"/>
      <c r="B81" s="30" t="n"/>
      <c r="C81" s="31" t="n"/>
      <c r="D81" s="30" t="n"/>
      <c r="E81" s="31" t="n"/>
      <c r="F81" s="31" t="n"/>
      <c r="G81" s="31" t="n"/>
      <c r="H81" s="30" t="n"/>
      <c r="I81" s="31" t="n"/>
      <c r="J81" s="32" t="n"/>
      <c r="K81" s="31" t="n"/>
      <c r="L81" s="33">
        <f>IF($M81=0,"",IF(SUM($N81:$S81)=0,"○ Clear",IF($N81=1,IF(TRIM($C81)="","△ Write the criterion",IF(TRIM($E81)="","△ No Test","△ No Pass line")),IF($O81=1,IF(TRIM($G81)="","△ No Owner","△ "&amp;$G81&amp;" is on the builders list"),IF($P81=1,IF(TRIM($A81)="","△ No ID",IF(COUNTIF($A$6:$A$105,$A81)&gt;1,"△ ID used twice",IF(TRIM($B81)="","△ No gate","△ "&amp;$B81&amp;" isn't on the gate list"))),IF($Q81=1,IF($H81="Met",IF(TRIM($I81)="","△ Met with no Evidence","△ Type the date in Met or waived on"),IF(TRIM($K81)="","△ Waived with no Reason","△ Type the date in Met or waived on")),IF($R81=1,"△ Changed after signing, with no Changes row",IF(TRIM($D81)="","△ Pick what it proves","△ "&amp;$D81&amp;" isn't an Id the charter lists"))))))&amp;IF(SUM($N81:$S81)&gt;1,", and "&amp;(SUM($N81:$S81)-1)&amp;" more",""))&amp;IF($T81=1,"  ◇ vague word in Criterion or Pass line","")&amp;IF($U81=1,"  ◇ waived by a builder",""))</f>
        <v/>
      </c>
      <c r="M81" s="9">
        <f>IF(COUNTA($A81:$K81)&gt;0,1,0)</f>
        <v/>
      </c>
      <c r="N81" s="9">
        <f>IF($M81=0,0,IF(OR(TRIM($C81)="",TRIM($E81)="",TRIM($F81)=""),1,0))</f>
        <v/>
      </c>
      <c r="O81" s="9">
        <f>IF($M81=0,0,IF(OR(TRIM($G81)="",SUMPRODUCT((Finished!$G$20:$G$27&lt;&gt;"")*ISNUMBER(SEARCH(Finished!$G$20:$G$27,$G81)))&gt;0),1,0))</f>
        <v/>
      </c>
      <c r="P81" s="9">
        <f>IF($M81=0,0,IF(OR(TRIM($A81)="",COUNTIF($A$6:$A$105,$A81)&gt;1,TRIM($B81)="",COUNTIF(Finished!$G$31:$G$38,$B81)=0),1,0))</f>
        <v/>
      </c>
      <c r="Q81" s="9">
        <f>IF($M81=0,0,IF($H81="Met",IF(OR(TRIM($I81)="",NOT(ISNUMBER($J81))),1,0),IF($H81="Waived",IF(OR(TRIM($K81)="",NOT(ISNUMBER($J81))),1,0),0)))</f>
        <v/>
      </c>
      <c r="R81" s="9">
        <f>IF(OR($M81=0,Finished!$L$5=0),0,IF(($C81&amp;"|"&amp;$E81&amp;"|"&amp;$F81)=($Y81&amp;"|"&amp;$Z81&amp;"|"&amp;$AA81),0,IF(COUNTIFS(Changes!$B$6:$B$105,$A81,Changes!$A$6:$A$105,Finished!$B$13)=0,1,0)))</f>
        <v/>
      </c>
      <c r="S81" s="9">
        <f>IF($M81=0,0,IF(TRIM($D81)="",1,IF(COUNTIF($X$108:$X$118,$D81)=0,1,0)))</f>
        <v/>
      </c>
      <c r="T81" s="9">
        <f>IF($M81=0,0,IF(SUMPRODUCT(($W$108:$W$119&lt;&gt;"")*ISNUMBER(SEARCH($W$108:$W$119,$F81&amp;" "&amp;$C81)))&gt;0,1,0))</f>
        <v/>
      </c>
      <c r="U81" s="9">
        <f>IF(AND($M81=1,$H81="Waived",SUMPRODUCT((Finished!$G$20:$G$27&lt;&gt;"")*ISNUMBER(SEARCH(Finished!$G$20:$G$27,$K81)))&gt;0),1,0)</f>
        <v/>
      </c>
      <c r="Y81" s="27" t="n"/>
      <c r="Z81" s="27" t="n"/>
      <c r="AA81" s="27" t="n"/>
    </row>
    <row r="82" ht="30" customHeight="1">
      <c r="A82" s="30" t="n"/>
      <c r="B82" s="30" t="n"/>
      <c r="C82" s="31" t="n"/>
      <c r="D82" s="30" t="n"/>
      <c r="E82" s="31" t="n"/>
      <c r="F82" s="31" t="n"/>
      <c r="G82" s="31" t="n"/>
      <c r="H82" s="30" t="n"/>
      <c r="I82" s="31" t="n"/>
      <c r="J82" s="32" t="n"/>
      <c r="K82" s="31" t="n"/>
      <c r="L82" s="33">
        <f>IF($M82=0,"",IF(SUM($N82:$S82)=0,"○ Clear",IF($N82=1,IF(TRIM($C82)="","△ Write the criterion",IF(TRIM($E82)="","△ No Test","△ No Pass line")),IF($O82=1,IF(TRIM($G82)="","△ No Owner","△ "&amp;$G82&amp;" is on the builders list"),IF($P82=1,IF(TRIM($A82)="","△ No ID",IF(COUNTIF($A$6:$A$105,$A82)&gt;1,"△ ID used twice",IF(TRIM($B82)="","△ No gate","△ "&amp;$B82&amp;" isn't on the gate list"))),IF($Q82=1,IF($H82="Met",IF(TRIM($I82)="","△ Met with no Evidence","△ Type the date in Met or waived on"),IF(TRIM($K82)="","△ Waived with no Reason","△ Type the date in Met or waived on")),IF($R82=1,"△ Changed after signing, with no Changes row",IF(TRIM($D82)="","△ Pick what it proves","△ "&amp;$D82&amp;" isn't an Id the charter lists"))))))&amp;IF(SUM($N82:$S82)&gt;1,", and "&amp;(SUM($N82:$S82)-1)&amp;" more",""))&amp;IF($T82=1,"  ◇ vague word in Criterion or Pass line","")&amp;IF($U82=1,"  ◇ waived by a builder",""))</f>
        <v/>
      </c>
      <c r="M82" s="9">
        <f>IF(COUNTA($A82:$K82)&gt;0,1,0)</f>
        <v/>
      </c>
      <c r="N82" s="9">
        <f>IF($M82=0,0,IF(OR(TRIM($C82)="",TRIM($E82)="",TRIM($F82)=""),1,0))</f>
        <v/>
      </c>
      <c r="O82" s="9">
        <f>IF($M82=0,0,IF(OR(TRIM($G82)="",SUMPRODUCT((Finished!$G$20:$G$27&lt;&gt;"")*ISNUMBER(SEARCH(Finished!$G$20:$G$27,$G82)))&gt;0),1,0))</f>
        <v/>
      </c>
      <c r="P82" s="9">
        <f>IF($M82=0,0,IF(OR(TRIM($A82)="",COUNTIF($A$6:$A$105,$A82)&gt;1,TRIM($B82)="",COUNTIF(Finished!$G$31:$G$38,$B82)=0),1,0))</f>
        <v/>
      </c>
      <c r="Q82" s="9">
        <f>IF($M82=0,0,IF($H82="Met",IF(OR(TRIM($I82)="",NOT(ISNUMBER($J82))),1,0),IF($H82="Waived",IF(OR(TRIM($K82)="",NOT(ISNUMBER($J82))),1,0),0)))</f>
        <v/>
      </c>
      <c r="R82" s="9">
        <f>IF(OR($M82=0,Finished!$L$5=0),0,IF(($C82&amp;"|"&amp;$E82&amp;"|"&amp;$F82)=($Y82&amp;"|"&amp;$Z82&amp;"|"&amp;$AA82),0,IF(COUNTIFS(Changes!$B$6:$B$105,$A82,Changes!$A$6:$A$105,Finished!$B$13)=0,1,0)))</f>
        <v/>
      </c>
      <c r="S82" s="9">
        <f>IF($M82=0,0,IF(TRIM($D82)="",1,IF(COUNTIF($X$108:$X$118,$D82)=0,1,0)))</f>
        <v/>
      </c>
      <c r="T82" s="9">
        <f>IF($M82=0,0,IF(SUMPRODUCT(($W$108:$W$119&lt;&gt;"")*ISNUMBER(SEARCH($W$108:$W$119,$F82&amp;" "&amp;$C82)))&gt;0,1,0))</f>
        <v/>
      </c>
      <c r="U82" s="9">
        <f>IF(AND($M82=1,$H82="Waived",SUMPRODUCT((Finished!$G$20:$G$27&lt;&gt;"")*ISNUMBER(SEARCH(Finished!$G$20:$G$27,$K82)))&gt;0),1,0)</f>
        <v/>
      </c>
      <c r="Y82" s="27" t="n"/>
      <c r="Z82" s="27" t="n"/>
      <c r="AA82" s="27" t="n"/>
    </row>
    <row r="83" ht="30" customHeight="1">
      <c r="A83" s="30" t="n"/>
      <c r="B83" s="30" t="n"/>
      <c r="C83" s="31" t="n"/>
      <c r="D83" s="30" t="n"/>
      <c r="E83" s="31" t="n"/>
      <c r="F83" s="31" t="n"/>
      <c r="G83" s="31" t="n"/>
      <c r="H83" s="30" t="n"/>
      <c r="I83" s="31" t="n"/>
      <c r="J83" s="32" t="n"/>
      <c r="K83" s="31" t="n"/>
      <c r="L83" s="33">
        <f>IF($M83=0,"",IF(SUM($N83:$S83)=0,"○ Clear",IF($N83=1,IF(TRIM($C83)="","△ Write the criterion",IF(TRIM($E83)="","△ No Test","△ No Pass line")),IF($O83=1,IF(TRIM($G83)="","△ No Owner","△ "&amp;$G83&amp;" is on the builders list"),IF($P83=1,IF(TRIM($A83)="","△ No ID",IF(COUNTIF($A$6:$A$105,$A83)&gt;1,"△ ID used twice",IF(TRIM($B83)="","△ No gate","△ "&amp;$B83&amp;" isn't on the gate list"))),IF($Q83=1,IF($H83="Met",IF(TRIM($I83)="","△ Met with no Evidence","△ Type the date in Met or waived on"),IF(TRIM($K83)="","△ Waived with no Reason","△ Type the date in Met or waived on")),IF($R83=1,"△ Changed after signing, with no Changes row",IF(TRIM($D83)="","△ Pick what it proves","△ "&amp;$D83&amp;" isn't an Id the charter lists"))))))&amp;IF(SUM($N83:$S83)&gt;1,", and "&amp;(SUM($N83:$S83)-1)&amp;" more",""))&amp;IF($T83=1,"  ◇ vague word in Criterion or Pass line","")&amp;IF($U83=1,"  ◇ waived by a builder",""))</f>
        <v/>
      </c>
      <c r="M83" s="9">
        <f>IF(COUNTA($A83:$K83)&gt;0,1,0)</f>
        <v/>
      </c>
      <c r="N83" s="9">
        <f>IF($M83=0,0,IF(OR(TRIM($C83)="",TRIM($E83)="",TRIM($F83)=""),1,0))</f>
        <v/>
      </c>
      <c r="O83" s="9">
        <f>IF($M83=0,0,IF(OR(TRIM($G83)="",SUMPRODUCT((Finished!$G$20:$G$27&lt;&gt;"")*ISNUMBER(SEARCH(Finished!$G$20:$G$27,$G83)))&gt;0),1,0))</f>
        <v/>
      </c>
      <c r="P83" s="9">
        <f>IF($M83=0,0,IF(OR(TRIM($A83)="",COUNTIF($A$6:$A$105,$A83)&gt;1,TRIM($B83)="",COUNTIF(Finished!$G$31:$G$38,$B83)=0),1,0))</f>
        <v/>
      </c>
      <c r="Q83" s="9">
        <f>IF($M83=0,0,IF($H83="Met",IF(OR(TRIM($I83)="",NOT(ISNUMBER($J83))),1,0),IF($H83="Waived",IF(OR(TRIM($K83)="",NOT(ISNUMBER($J83))),1,0),0)))</f>
        <v/>
      </c>
      <c r="R83" s="9">
        <f>IF(OR($M83=0,Finished!$L$5=0),0,IF(($C83&amp;"|"&amp;$E83&amp;"|"&amp;$F83)=($Y83&amp;"|"&amp;$Z83&amp;"|"&amp;$AA83),0,IF(COUNTIFS(Changes!$B$6:$B$105,$A83,Changes!$A$6:$A$105,Finished!$B$13)=0,1,0)))</f>
        <v/>
      </c>
      <c r="S83" s="9">
        <f>IF($M83=0,0,IF(TRIM($D83)="",1,IF(COUNTIF($X$108:$X$118,$D83)=0,1,0)))</f>
        <v/>
      </c>
      <c r="T83" s="9">
        <f>IF($M83=0,0,IF(SUMPRODUCT(($W$108:$W$119&lt;&gt;"")*ISNUMBER(SEARCH($W$108:$W$119,$F83&amp;" "&amp;$C83)))&gt;0,1,0))</f>
        <v/>
      </c>
      <c r="U83" s="9">
        <f>IF(AND($M83=1,$H83="Waived",SUMPRODUCT((Finished!$G$20:$G$27&lt;&gt;"")*ISNUMBER(SEARCH(Finished!$G$20:$G$27,$K83)))&gt;0),1,0)</f>
        <v/>
      </c>
      <c r="Y83" s="27" t="n"/>
      <c r="Z83" s="27" t="n"/>
      <c r="AA83" s="27" t="n"/>
    </row>
    <row r="84" ht="30" customHeight="1">
      <c r="A84" s="30" t="n"/>
      <c r="B84" s="30" t="n"/>
      <c r="C84" s="31" t="n"/>
      <c r="D84" s="30" t="n"/>
      <c r="E84" s="31" t="n"/>
      <c r="F84" s="31" t="n"/>
      <c r="G84" s="31" t="n"/>
      <c r="H84" s="30" t="n"/>
      <c r="I84" s="31" t="n"/>
      <c r="J84" s="32" t="n"/>
      <c r="K84" s="31" t="n"/>
      <c r="L84" s="33">
        <f>IF($M84=0,"",IF(SUM($N84:$S84)=0,"○ Clear",IF($N84=1,IF(TRIM($C84)="","△ Write the criterion",IF(TRIM($E84)="","△ No Test","△ No Pass line")),IF($O84=1,IF(TRIM($G84)="","△ No Owner","△ "&amp;$G84&amp;" is on the builders list"),IF($P84=1,IF(TRIM($A84)="","△ No ID",IF(COUNTIF($A$6:$A$105,$A84)&gt;1,"△ ID used twice",IF(TRIM($B84)="","△ No gate","△ "&amp;$B84&amp;" isn't on the gate list"))),IF($Q84=1,IF($H84="Met",IF(TRIM($I84)="","△ Met with no Evidence","△ Type the date in Met or waived on"),IF(TRIM($K84)="","△ Waived with no Reason","△ Type the date in Met or waived on")),IF($R84=1,"△ Changed after signing, with no Changes row",IF(TRIM($D84)="","△ Pick what it proves","△ "&amp;$D84&amp;" isn't an Id the charter lists"))))))&amp;IF(SUM($N84:$S84)&gt;1,", and "&amp;(SUM($N84:$S84)-1)&amp;" more",""))&amp;IF($T84=1,"  ◇ vague word in Criterion or Pass line","")&amp;IF($U84=1,"  ◇ waived by a builder",""))</f>
        <v/>
      </c>
      <c r="M84" s="9">
        <f>IF(COUNTA($A84:$K84)&gt;0,1,0)</f>
        <v/>
      </c>
      <c r="N84" s="9">
        <f>IF($M84=0,0,IF(OR(TRIM($C84)="",TRIM($E84)="",TRIM($F84)=""),1,0))</f>
        <v/>
      </c>
      <c r="O84" s="9">
        <f>IF($M84=0,0,IF(OR(TRIM($G84)="",SUMPRODUCT((Finished!$G$20:$G$27&lt;&gt;"")*ISNUMBER(SEARCH(Finished!$G$20:$G$27,$G84)))&gt;0),1,0))</f>
        <v/>
      </c>
      <c r="P84" s="9">
        <f>IF($M84=0,0,IF(OR(TRIM($A84)="",COUNTIF($A$6:$A$105,$A84)&gt;1,TRIM($B84)="",COUNTIF(Finished!$G$31:$G$38,$B84)=0),1,0))</f>
        <v/>
      </c>
      <c r="Q84" s="9">
        <f>IF($M84=0,0,IF($H84="Met",IF(OR(TRIM($I84)="",NOT(ISNUMBER($J84))),1,0),IF($H84="Waived",IF(OR(TRIM($K84)="",NOT(ISNUMBER($J84))),1,0),0)))</f>
        <v/>
      </c>
      <c r="R84" s="9">
        <f>IF(OR($M84=0,Finished!$L$5=0),0,IF(($C84&amp;"|"&amp;$E84&amp;"|"&amp;$F84)=($Y84&amp;"|"&amp;$Z84&amp;"|"&amp;$AA84),0,IF(COUNTIFS(Changes!$B$6:$B$105,$A84,Changes!$A$6:$A$105,Finished!$B$13)=0,1,0)))</f>
        <v/>
      </c>
      <c r="S84" s="9">
        <f>IF($M84=0,0,IF(TRIM($D84)="",1,IF(COUNTIF($X$108:$X$118,$D84)=0,1,0)))</f>
        <v/>
      </c>
      <c r="T84" s="9">
        <f>IF($M84=0,0,IF(SUMPRODUCT(($W$108:$W$119&lt;&gt;"")*ISNUMBER(SEARCH($W$108:$W$119,$F84&amp;" "&amp;$C84)))&gt;0,1,0))</f>
        <v/>
      </c>
      <c r="U84" s="9">
        <f>IF(AND($M84=1,$H84="Waived",SUMPRODUCT((Finished!$G$20:$G$27&lt;&gt;"")*ISNUMBER(SEARCH(Finished!$G$20:$G$27,$K84)))&gt;0),1,0)</f>
        <v/>
      </c>
      <c r="Y84" s="27" t="n"/>
      <c r="Z84" s="27" t="n"/>
      <c r="AA84" s="27" t="n"/>
    </row>
    <row r="85" ht="30" customHeight="1">
      <c r="A85" s="30" t="n"/>
      <c r="B85" s="30" t="n"/>
      <c r="C85" s="31" t="n"/>
      <c r="D85" s="30" t="n"/>
      <c r="E85" s="31" t="n"/>
      <c r="F85" s="31" t="n"/>
      <c r="G85" s="31" t="n"/>
      <c r="H85" s="30" t="n"/>
      <c r="I85" s="31" t="n"/>
      <c r="J85" s="32" t="n"/>
      <c r="K85" s="31" t="n"/>
      <c r="L85" s="33">
        <f>IF($M85=0,"",IF(SUM($N85:$S85)=0,"○ Clear",IF($N85=1,IF(TRIM($C85)="","△ Write the criterion",IF(TRIM($E85)="","△ No Test","△ No Pass line")),IF($O85=1,IF(TRIM($G85)="","△ No Owner","△ "&amp;$G85&amp;" is on the builders list"),IF($P85=1,IF(TRIM($A85)="","△ No ID",IF(COUNTIF($A$6:$A$105,$A85)&gt;1,"△ ID used twice",IF(TRIM($B85)="","△ No gate","△ "&amp;$B85&amp;" isn't on the gate list"))),IF($Q85=1,IF($H85="Met",IF(TRIM($I85)="","△ Met with no Evidence","△ Type the date in Met or waived on"),IF(TRIM($K85)="","△ Waived with no Reason","△ Type the date in Met or waived on")),IF($R85=1,"△ Changed after signing, with no Changes row",IF(TRIM($D85)="","△ Pick what it proves","△ "&amp;$D85&amp;" isn't an Id the charter lists"))))))&amp;IF(SUM($N85:$S85)&gt;1,", and "&amp;(SUM($N85:$S85)-1)&amp;" more",""))&amp;IF($T85=1,"  ◇ vague word in Criterion or Pass line","")&amp;IF($U85=1,"  ◇ waived by a builder",""))</f>
        <v/>
      </c>
      <c r="M85" s="9">
        <f>IF(COUNTA($A85:$K85)&gt;0,1,0)</f>
        <v/>
      </c>
      <c r="N85" s="9">
        <f>IF($M85=0,0,IF(OR(TRIM($C85)="",TRIM($E85)="",TRIM($F85)=""),1,0))</f>
        <v/>
      </c>
      <c r="O85" s="9">
        <f>IF($M85=0,0,IF(OR(TRIM($G85)="",SUMPRODUCT((Finished!$G$20:$G$27&lt;&gt;"")*ISNUMBER(SEARCH(Finished!$G$20:$G$27,$G85)))&gt;0),1,0))</f>
        <v/>
      </c>
      <c r="P85" s="9">
        <f>IF($M85=0,0,IF(OR(TRIM($A85)="",COUNTIF($A$6:$A$105,$A85)&gt;1,TRIM($B85)="",COUNTIF(Finished!$G$31:$G$38,$B85)=0),1,0))</f>
        <v/>
      </c>
      <c r="Q85" s="9">
        <f>IF($M85=0,0,IF($H85="Met",IF(OR(TRIM($I85)="",NOT(ISNUMBER($J85))),1,0),IF($H85="Waived",IF(OR(TRIM($K85)="",NOT(ISNUMBER($J85))),1,0),0)))</f>
        <v/>
      </c>
      <c r="R85" s="9">
        <f>IF(OR($M85=0,Finished!$L$5=0),0,IF(($C85&amp;"|"&amp;$E85&amp;"|"&amp;$F85)=($Y85&amp;"|"&amp;$Z85&amp;"|"&amp;$AA85),0,IF(COUNTIFS(Changes!$B$6:$B$105,$A85,Changes!$A$6:$A$105,Finished!$B$13)=0,1,0)))</f>
        <v/>
      </c>
      <c r="S85" s="9">
        <f>IF($M85=0,0,IF(TRIM($D85)="",1,IF(COUNTIF($X$108:$X$118,$D85)=0,1,0)))</f>
        <v/>
      </c>
      <c r="T85" s="9">
        <f>IF($M85=0,0,IF(SUMPRODUCT(($W$108:$W$119&lt;&gt;"")*ISNUMBER(SEARCH($W$108:$W$119,$F85&amp;" "&amp;$C85)))&gt;0,1,0))</f>
        <v/>
      </c>
      <c r="U85" s="9">
        <f>IF(AND($M85=1,$H85="Waived",SUMPRODUCT((Finished!$G$20:$G$27&lt;&gt;"")*ISNUMBER(SEARCH(Finished!$G$20:$G$27,$K85)))&gt;0),1,0)</f>
        <v/>
      </c>
      <c r="Y85" s="27" t="n"/>
      <c r="Z85" s="27" t="n"/>
      <c r="AA85" s="27" t="n"/>
    </row>
    <row r="86" ht="30" customHeight="1">
      <c r="A86" s="30" t="n"/>
      <c r="B86" s="30" t="n"/>
      <c r="C86" s="31" t="n"/>
      <c r="D86" s="30" t="n"/>
      <c r="E86" s="31" t="n"/>
      <c r="F86" s="31" t="n"/>
      <c r="G86" s="31" t="n"/>
      <c r="H86" s="30" t="n"/>
      <c r="I86" s="31" t="n"/>
      <c r="J86" s="32" t="n"/>
      <c r="K86" s="31" t="n"/>
      <c r="L86" s="33">
        <f>IF($M86=0,"",IF(SUM($N86:$S86)=0,"○ Clear",IF($N86=1,IF(TRIM($C86)="","△ Write the criterion",IF(TRIM($E86)="","△ No Test","△ No Pass line")),IF($O86=1,IF(TRIM($G86)="","△ No Owner","△ "&amp;$G86&amp;" is on the builders list"),IF($P86=1,IF(TRIM($A86)="","△ No ID",IF(COUNTIF($A$6:$A$105,$A86)&gt;1,"△ ID used twice",IF(TRIM($B86)="","△ No gate","△ "&amp;$B86&amp;" isn't on the gate list"))),IF($Q86=1,IF($H86="Met",IF(TRIM($I86)="","△ Met with no Evidence","△ Type the date in Met or waived on"),IF(TRIM($K86)="","△ Waived with no Reason","△ Type the date in Met or waived on")),IF($R86=1,"△ Changed after signing, with no Changes row",IF(TRIM($D86)="","△ Pick what it proves","△ "&amp;$D86&amp;" isn't an Id the charter lists"))))))&amp;IF(SUM($N86:$S86)&gt;1,", and "&amp;(SUM($N86:$S86)-1)&amp;" more",""))&amp;IF($T86=1,"  ◇ vague word in Criterion or Pass line","")&amp;IF($U86=1,"  ◇ waived by a builder",""))</f>
        <v/>
      </c>
      <c r="M86" s="9">
        <f>IF(COUNTA($A86:$K86)&gt;0,1,0)</f>
        <v/>
      </c>
      <c r="N86" s="9">
        <f>IF($M86=0,0,IF(OR(TRIM($C86)="",TRIM($E86)="",TRIM($F86)=""),1,0))</f>
        <v/>
      </c>
      <c r="O86" s="9">
        <f>IF($M86=0,0,IF(OR(TRIM($G86)="",SUMPRODUCT((Finished!$G$20:$G$27&lt;&gt;"")*ISNUMBER(SEARCH(Finished!$G$20:$G$27,$G86)))&gt;0),1,0))</f>
        <v/>
      </c>
      <c r="P86" s="9">
        <f>IF($M86=0,0,IF(OR(TRIM($A86)="",COUNTIF($A$6:$A$105,$A86)&gt;1,TRIM($B86)="",COUNTIF(Finished!$G$31:$G$38,$B86)=0),1,0))</f>
        <v/>
      </c>
      <c r="Q86" s="9">
        <f>IF($M86=0,0,IF($H86="Met",IF(OR(TRIM($I86)="",NOT(ISNUMBER($J86))),1,0),IF($H86="Waived",IF(OR(TRIM($K86)="",NOT(ISNUMBER($J86))),1,0),0)))</f>
        <v/>
      </c>
      <c r="R86" s="9">
        <f>IF(OR($M86=0,Finished!$L$5=0),0,IF(($C86&amp;"|"&amp;$E86&amp;"|"&amp;$F86)=($Y86&amp;"|"&amp;$Z86&amp;"|"&amp;$AA86),0,IF(COUNTIFS(Changes!$B$6:$B$105,$A86,Changes!$A$6:$A$105,Finished!$B$13)=0,1,0)))</f>
        <v/>
      </c>
      <c r="S86" s="9">
        <f>IF($M86=0,0,IF(TRIM($D86)="",1,IF(COUNTIF($X$108:$X$118,$D86)=0,1,0)))</f>
        <v/>
      </c>
      <c r="T86" s="9">
        <f>IF($M86=0,0,IF(SUMPRODUCT(($W$108:$W$119&lt;&gt;"")*ISNUMBER(SEARCH($W$108:$W$119,$F86&amp;" "&amp;$C86)))&gt;0,1,0))</f>
        <v/>
      </c>
      <c r="U86" s="9">
        <f>IF(AND($M86=1,$H86="Waived",SUMPRODUCT((Finished!$G$20:$G$27&lt;&gt;"")*ISNUMBER(SEARCH(Finished!$G$20:$G$27,$K86)))&gt;0),1,0)</f>
        <v/>
      </c>
      <c r="Y86" s="27" t="n"/>
      <c r="Z86" s="27" t="n"/>
      <c r="AA86" s="27" t="n"/>
    </row>
    <row r="87" ht="30" customHeight="1">
      <c r="A87" s="30" t="n"/>
      <c r="B87" s="30" t="n"/>
      <c r="C87" s="31" t="n"/>
      <c r="D87" s="30" t="n"/>
      <c r="E87" s="31" t="n"/>
      <c r="F87" s="31" t="n"/>
      <c r="G87" s="31" t="n"/>
      <c r="H87" s="30" t="n"/>
      <c r="I87" s="31" t="n"/>
      <c r="J87" s="32" t="n"/>
      <c r="K87" s="31" t="n"/>
      <c r="L87" s="33">
        <f>IF($M87=0,"",IF(SUM($N87:$S87)=0,"○ Clear",IF($N87=1,IF(TRIM($C87)="","△ Write the criterion",IF(TRIM($E87)="","△ No Test","△ No Pass line")),IF($O87=1,IF(TRIM($G87)="","△ No Owner","△ "&amp;$G87&amp;" is on the builders list"),IF($P87=1,IF(TRIM($A87)="","△ No ID",IF(COUNTIF($A$6:$A$105,$A87)&gt;1,"△ ID used twice",IF(TRIM($B87)="","△ No gate","△ "&amp;$B87&amp;" isn't on the gate list"))),IF($Q87=1,IF($H87="Met",IF(TRIM($I87)="","△ Met with no Evidence","△ Type the date in Met or waived on"),IF(TRIM($K87)="","△ Waived with no Reason","△ Type the date in Met or waived on")),IF($R87=1,"△ Changed after signing, with no Changes row",IF(TRIM($D87)="","△ Pick what it proves","△ "&amp;$D87&amp;" isn't an Id the charter lists"))))))&amp;IF(SUM($N87:$S87)&gt;1,", and "&amp;(SUM($N87:$S87)-1)&amp;" more",""))&amp;IF($T87=1,"  ◇ vague word in Criterion or Pass line","")&amp;IF($U87=1,"  ◇ waived by a builder",""))</f>
        <v/>
      </c>
      <c r="M87" s="9">
        <f>IF(COUNTA($A87:$K87)&gt;0,1,0)</f>
        <v/>
      </c>
      <c r="N87" s="9">
        <f>IF($M87=0,0,IF(OR(TRIM($C87)="",TRIM($E87)="",TRIM($F87)=""),1,0))</f>
        <v/>
      </c>
      <c r="O87" s="9">
        <f>IF($M87=0,0,IF(OR(TRIM($G87)="",SUMPRODUCT((Finished!$G$20:$G$27&lt;&gt;"")*ISNUMBER(SEARCH(Finished!$G$20:$G$27,$G87)))&gt;0),1,0))</f>
        <v/>
      </c>
      <c r="P87" s="9">
        <f>IF($M87=0,0,IF(OR(TRIM($A87)="",COUNTIF($A$6:$A$105,$A87)&gt;1,TRIM($B87)="",COUNTIF(Finished!$G$31:$G$38,$B87)=0),1,0))</f>
        <v/>
      </c>
      <c r="Q87" s="9">
        <f>IF($M87=0,0,IF($H87="Met",IF(OR(TRIM($I87)="",NOT(ISNUMBER($J87))),1,0),IF($H87="Waived",IF(OR(TRIM($K87)="",NOT(ISNUMBER($J87))),1,0),0)))</f>
        <v/>
      </c>
      <c r="R87" s="9">
        <f>IF(OR($M87=0,Finished!$L$5=0),0,IF(($C87&amp;"|"&amp;$E87&amp;"|"&amp;$F87)=($Y87&amp;"|"&amp;$Z87&amp;"|"&amp;$AA87),0,IF(COUNTIFS(Changes!$B$6:$B$105,$A87,Changes!$A$6:$A$105,Finished!$B$13)=0,1,0)))</f>
        <v/>
      </c>
      <c r="S87" s="9">
        <f>IF($M87=0,0,IF(TRIM($D87)="",1,IF(COUNTIF($X$108:$X$118,$D87)=0,1,0)))</f>
        <v/>
      </c>
      <c r="T87" s="9">
        <f>IF($M87=0,0,IF(SUMPRODUCT(($W$108:$W$119&lt;&gt;"")*ISNUMBER(SEARCH($W$108:$W$119,$F87&amp;" "&amp;$C87)))&gt;0,1,0))</f>
        <v/>
      </c>
      <c r="U87" s="9">
        <f>IF(AND($M87=1,$H87="Waived",SUMPRODUCT((Finished!$G$20:$G$27&lt;&gt;"")*ISNUMBER(SEARCH(Finished!$G$20:$G$27,$K87)))&gt;0),1,0)</f>
        <v/>
      </c>
      <c r="Y87" s="27" t="n"/>
      <c r="Z87" s="27" t="n"/>
      <c r="AA87" s="27" t="n"/>
    </row>
    <row r="88" ht="30" customHeight="1">
      <c r="A88" s="30" t="n"/>
      <c r="B88" s="30" t="n"/>
      <c r="C88" s="31" t="n"/>
      <c r="D88" s="30" t="n"/>
      <c r="E88" s="31" t="n"/>
      <c r="F88" s="31" t="n"/>
      <c r="G88" s="31" t="n"/>
      <c r="H88" s="30" t="n"/>
      <c r="I88" s="31" t="n"/>
      <c r="J88" s="32" t="n"/>
      <c r="K88" s="31" t="n"/>
      <c r="L88" s="33">
        <f>IF($M88=0,"",IF(SUM($N88:$S88)=0,"○ Clear",IF($N88=1,IF(TRIM($C88)="","△ Write the criterion",IF(TRIM($E88)="","△ No Test","△ No Pass line")),IF($O88=1,IF(TRIM($G88)="","△ No Owner","△ "&amp;$G88&amp;" is on the builders list"),IF($P88=1,IF(TRIM($A88)="","△ No ID",IF(COUNTIF($A$6:$A$105,$A88)&gt;1,"△ ID used twice",IF(TRIM($B88)="","△ No gate","△ "&amp;$B88&amp;" isn't on the gate list"))),IF($Q88=1,IF($H88="Met",IF(TRIM($I88)="","△ Met with no Evidence","△ Type the date in Met or waived on"),IF(TRIM($K88)="","△ Waived with no Reason","△ Type the date in Met or waived on")),IF($R88=1,"△ Changed after signing, with no Changes row",IF(TRIM($D88)="","△ Pick what it proves","△ "&amp;$D88&amp;" isn't an Id the charter lists"))))))&amp;IF(SUM($N88:$S88)&gt;1,", and "&amp;(SUM($N88:$S88)-1)&amp;" more",""))&amp;IF($T88=1,"  ◇ vague word in Criterion or Pass line","")&amp;IF($U88=1,"  ◇ waived by a builder",""))</f>
        <v/>
      </c>
      <c r="M88" s="9">
        <f>IF(COUNTA($A88:$K88)&gt;0,1,0)</f>
        <v/>
      </c>
      <c r="N88" s="9">
        <f>IF($M88=0,0,IF(OR(TRIM($C88)="",TRIM($E88)="",TRIM($F88)=""),1,0))</f>
        <v/>
      </c>
      <c r="O88" s="9">
        <f>IF($M88=0,0,IF(OR(TRIM($G88)="",SUMPRODUCT((Finished!$G$20:$G$27&lt;&gt;"")*ISNUMBER(SEARCH(Finished!$G$20:$G$27,$G88)))&gt;0),1,0))</f>
        <v/>
      </c>
      <c r="P88" s="9">
        <f>IF($M88=0,0,IF(OR(TRIM($A88)="",COUNTIF($A$6:$A$105,$A88)&gt;1,TRIM($B88)="",COUNTIF(Finished!$G$31:$G$38,$B88)=0),1,0))</f>
        <v/>
      </c>
      <c r="Q88" s="9">
        <f>IF($M88=0,0,IF($H88="Met",IF(OR(TRIM($I88)="",NOT(ISNUMBER($J88))),1,0),IF($H88="Waived",IF(OR(TRIM($K88)="",NOT(ISNUMBER($J88))),1,0),0)))</f>
        <v/>
      </c>
      <c r="R88" s="9">
        <f>IF(OR($M88=0,Finished!$L$5=0),0,IF(($C88&amp;"|"&amp;$E88&amp;"|"&amp;$F88)=($Y88&amp;"|"&amp;$Z88&amp;"|"&amp;$AA88),0,IF(COUNTIFS(Changes!$B$6:$B$105,$A88,Changes!$A$6:$A$105,Finished!$B$13)=0,1,0)))</f>
        <v/>
      </c>
      <c r="S88" s="9">
        <f>IF($M88=0,0,IF(TRIM($D88)="",1,IF(COUNTIF($X$108:$X$118,$D88)=0,1,0)))</f>
        <v/>
      </c>
      <c r="T88" s="9">
        <f>IF($M88=0,0,IF(SUMPRODUCT(($W$108:$W$119&lt;&gt;"")*ISNUMBER(SEARCH($W$108:$W$119,$F88&amp;" "&amp;$C88)))&gt;0,1,0))</f>
        <v/>
      </c>
      <c r="U88" s="9">
        <f>IF(AND($M88=1,$H88="Waived",SUMPRODUCT((Finished!$G$20:$G$27&lt;&gt;"")*ISNUMBER(SEARCH(Finished!$G$20:$G$27,$K88)))&gt;0),1,0)</f>
        <v/>
      </c>
      <c r="Y88" s="27" t="n"/>
      <c r="Z88" s="27" t="n"/>
      <c r="AA88" s="27" t="n"/>
    </row>
    <row r="89" ht="30" customHeight="1">
      <c r="A89" s="30" t="n"/>
      <c r="B89" s="30" t="n"/>
      <c r="C89" s="31" t="n"/>
      <c r="D89" s="30" t="n"/>
      <c r="E89" s="31" t="n"/>
      <c r="F89" s="31" t="n"/>
      <c r="G89" s="31" t="n"/>
      <c r="H89" s="30" t="n"/>
      <c r="I89" s="31" t="n"/>
      <c r="J89" s="32" t="n"/>
      <c r="K89" s="31" t="n"/>
      <c r="L89" s="33">
        <f>IF($M89=0,"",IF(SUM($N89:$S89)=0,"○ Clear",IF($N89=1,IF(TRIM($C89)="","△ Write the criterion",IF(TRIM($E89)="","△ No Test","△ No Pass line")),IF($O89=1,IF(TRIM($G89)="","△ No Owner","△ "&amp;$G89&amp;" is on the builders list"),IF($P89=1,IF(TRIM($A89)="","△ No ID",IF(COUNTIF($A$6:$A$105,$A89)&gt;1,"△ ID used twice",IF(TRIM($B89)="","△ No gate","△ "&amp;$B89&amp;" isn't on the gate list"))),IF($Q89=1,IF($H89="Met",IF(TRIM($I89)="","△ Met with no Evidence","△ Type the date in Met or waived on"),IF(TRIM($K89)="","△ Waived with no Reason","△ Type the date in Met or waived on")),IF($R89=1,"△ Changed after signing, with no Changes row",IF(TRIM($D89)="","△ Pick what it proves","△ "&amp;$D89&amp;" isn't an Id the charter lists"))))))&amp;IF(SUM($N89:$S89)&gt;1,", and "&amp;(SUM($N89:$S89)-1)&amp;" more",""))&amp;IF($T89=1,"  ◇ vague word in Criterion or Pass line","")&amp;IF($U89=1,"  ◇ waived by a builder",""))</f>
        <v/>
      </c>
      <c r="M89" s="9">
        <f>IF(COUNTA($A89:$K89)&gt;0,1,0)</f>
        <v/>
      </c>
      <c r="N89" s="9">
        <f>IF($M89=0,0,IF(OR(TRIM($C89)="",TRIM($E89)="",TRIM($F89)=""),1,0))</f>
        <v/>
      </c>
      <c r="O89" s="9">
        <f>IF($M89=0,0,IF(OR(TRIM($G89)="",SUMPRODUCT((Finished!$G$20:$G$27&lt;&gt;"")*ISNUMBER(SEARCH(Finished!$G$20:$G$27,$G89)))&gt;0),1,0))</f>
        <v/>
      </c>
      <c r="P89" s="9">
        <f>IF($M89=0,0,IF(OR(TRIM($A89)="",COUNTIF($A$6:$A$105,$A89)&gt;1,TRIM($B89)="",COUNTIF(Finished!$G$31:$G$38,$B89)=0),1,0))</f>
        <v/>
      </c>
      <c r="Q89" s="9">
        <f>IF($M89=0,0,IF($H89="Met",IF(OR(TRIM($I89)="",NOT(ISNUMBER($J89))),1,0),IF($H89="Waived",IF(OR(TRIM($K89)="",NOT(ISNUMBER($J89))),1,0),0)))</f>
        <v/>
      </c>
      <c r="R89" s="9">
        <f>IF(OR($M89=0,Finished!$L$5=0),0,IF(($C89&amp;"|"&amp;$E89&amp;"|"&amp;$F89)=($Y89&amp;"|"&amp;$Z89&amp;"|"&amp;$AA89),0,IF(COUNTIFS(Changes!$B$6:$B$105,$A89,Changes!$A$6:$A$105,Finished!$B$13)=0,1,0)))</f>
        <v/>
      </c>
      <c r="S89" s="9">
        <f>IF($M89=0,0,IF(TRIM($D89)="",1,IF(COUNTIF($X$108:$X$118,$D89)=0,1,0)))</f>
        <v/>
      </c>
      <c r="T89" s="9">
        <f>IF($M89=0,0,IF(SUMPRODUCT(($W$108:$W$119&lt;&gt;"")*ISNUMBER(SEARCH($W$108:$W$119,$F89&amp;" "&amp;$C89)))&gt;0,1,0))</f>
        <v/>
      </c>
      <c r="U89" s="9">
        <f>IF(AND($M89=1,$H89="Waived",SUMPRODUCT((Finished!$G$20:$G$27&lt;&gt;"")*ISNUMBER(SEARCH(Finished!$G$20:$G$27,$K89)))&gt;0),1,0)</f>
        <v/>
      </c>
      <c r="Y89" s="27" t="n"/>
      <c r="Z89" s="27" t="n"/>
      <c r="AA89" s="27" t="n"/>
    </row>
    <row r="90" ht="30" customHeight="1">
      <c r="A90" s="30" t="n"/>
      <c r="B90" s="30" t="n"/>
      <c r="C90" s="31" t="n"/>
      <c r="D90" s="30" t="n"/>
      <c r="E90" s="31" t="n"/>
      <c r="F90" s="31" t="n"/>
      <c r="G90" s="31" t="n"/>
      <c r="H90" s="30" t="n"/>
      <c r="I90" s="31" t="n"/>
      <c r="J90" s="32" t="n"/>
      <c r="K90" s="31" t="n"/>
      <c r="L90" s="33">
        <f>IF($M90=0,"",IF(SUM($N90:$S90)=0,"○ Clear",IF($N90=1,IF(TRIM($C90)="","△ Write the criterion",IF(TRIM($E90)="","△ No Test","△ No Pass line")),IF($O90=1,IF(TRIM($G90)="","△ No Owner","△ "&amp;$G90&amp;" is on the builders list"),IF($P90=1,IF(TRIM($A90)="","△ No ID",IF(COUNTIF($A$6:$A$105,$A90)&gt;1,"△ ID used twice",IF(TRIM($B90)="","△ No gate","△ "&amp;$B90&amp;" isn't on the gate list"))),IF($Q90=1,IF($H90="Met",IF(TRIM($I90)="","△ Met with no Evidence","△ Type the date in Met or waived on"),IF(TRIM($K90)="","△ Waived with no Reason","△ Type the date in Met or waived on")),IF($R90=1,"△ Changed after signing, with no Changes row",IF(TRIM($D90)="","△ Pick what it proves","△ "&amp;$D90&amp;" isn't an Id the charter lists"))))))&amp;IF(SUM($N90:$S90)&gt;1,", and "&amp;(SUM($N90:$S90)-1)&amp;" more",""))&amp;IF($T90=1,"  ◇ vague word in Criterion or Pass line","")&amp;IF($U90=1,"  ◇ waived by a builder",""))</f>
        <v/>
      </c>
      <c r="M90" s="9">
        <f>IF(COUNTA($A90:$K90)&gt;0,1,0)</f>
        <v/>
      </c>
      <c r="N90" s="9">
        <f>IF($M90=0,0,IF(OR(TRIM($C90)="",TRIM($E90)="",TRIM($F90)=""),1,0))</f>
        <v/>
      </c>
      <c r="O90" s="9">
        <f>IF($M90=0,0,IF(OR(TRIM($G90)="",SUMPRODUCT((Finished!$G$20:$G$27&lt;&gt;"")*ISNUMBER(SEARCH(Finished!$G$20:$G$27,$G90)))&gt;0),1,0))</f>
        <v/>
      </c>
      <c r="P90" s="9">
        <f>IF($M90=0,0,IF(OR(TRIM($A90)="",COUNTIF($A$6:$A$105,$A90)&gt;1,TRIM($B90)="",COUNTIF(Finished!$G$31:$G$38,$B90)=0),1,0))</f>
        <v/>
      </c>
      <c r="Q90" s="9">
        <f>IF($M90=0,0,IF($H90="Met",IF(OR(TRIM($I90)="",NOT(ISNUMBER($J90))),1,0),IF($H90="Waived",IF(OR(TRIM($K90)="",NOT(ISNUMBER($J90))),1,0),0)))</f>
        <v/>
      </c>
      <c r="R90" s="9">
        <f>IF(OR($M90=0,Finished!$L$5=0),0,IF(($C90&amp;"|"&amp;$E90&amp;"|"&amp;$F90)=($Y90&amp;"|"&amp;$Z90&amp;"|"&amp;$AA90),0,IF(COUNTIFS(Changes!$B$6:$B$105,$A90,Changes!$A$6:$A$105,Finished!$B$13)=0,1,0)))</f>
        <v/>
      </c>
      <c r="S90" s="9">
        <f>IF($M90=0,0,IF(TRIM($D90)="",1,IF(COUNTIF($X$108:$X$118,$D90)=0,1,0)))</f>
        <v/>
      </c>
      <c r="T90" s="9">
        <f>IF($M90=0,0,IF(SUMPRODUCT(($W$108:$W$119&lt;&gt;"")*ISNUMBER(SEARCH($W$108:$W$119,$F90&amp;" "&amp;$C90)))&gt;0,1,0))</f>
        <v/>
      </c>
      <c r="U90" s="9">
        <f>IF(AND($M90=1,$H90="Waived",SUMPRODUCT((Finished!$G$20:$G$27&lt;&gt;"")*ISNUMBER(SEARCH(Finished!$G$20:$G$27,$K90)))&gt;0),1,0)</f>
        <v/>
      </c>
      <c r="Y90" s="27" t="n"/>
      <c r="Z90" s="27" t="n"/>
      <c r="AA90" s="27" t="n"/>
    </row>
    <row r="91" ht="30" customHeight="1">
      <c r="A91" s="30" t="n"/>
      <c r="B91" s="30" t="n"/>
      <c r="C91" s="31" t="n"/>
      <c r="D91" s="30" t="n"/>
      <c r="E91" s="31" t="n"/>
      <c r="F91" s="31" t="n"/>
      <c r="G91" s="31" t="n"/>
      <c r="H91" s="30" t="n"/>
      <c r="I91" s="31" t="n"/>
      <c r="J91" s="32" t="n"/>
      <c r="K91" s="31" t="n"/>
      <c r="L91" s="33">
        <f>IF($M91=0,"",IF(SUM($N91:$S91)=0,"○ Clear",IF($N91=1,IF(TRIM($C91)="","△ Write the criterion",IF(TRIM($E91)="","△ No Test","△ No Pass line")),IF($O91=1,IF(TRIM($G91)="","△ No Owner","△ "&amp;$G91&amp;" is on the builders list"),IF($P91=1,IF(TRIM($A91)="","△ No ID",IF(COUNTIF($A$6:$A$105,$A91)&gt;1,"△ ID used twice",IF(TRIM($B91)="","△ No gate","△ "&amp;$B91&amp;" isn't on the gate list"))),IF($Q91=1,IF($H91="Met",IF(TRIM($I91)="","△ Met with no Evidence","△ Type the date in Met or waived on"),IF(TRIM($K91)="","△ Waived with no Reason","△ Type the date in Met or waived on")),IF($R91=1,"△ Changed after signing, with no Changes row",IF(TRIM($D91)="","△ Pick what it proves","△ "&amp;$D91&amp;" isn't an Id the charter lists"))))))&amp;IF(SUM($N91:$S91)&gt;1,", and "&amp;(SUM($N91:$S91)-1)&amp;" more",""))&amp;IF($T91=1,"  ◇ vague word in Criterion or Pass line","")&amp;IF($U91=1,"  ◇ waived by a builder",""))</f>
        <v/>
      </c>
      <c r="M91" s="9">
        <f>IF(COUNTA($A91:$K91)&gt;0,1,0)</f>
        <v/>
      </c>
      <c r="N91" s="9">
        <f>IF($M91=0,0,IF(OR(TRIM($C91)="",TRIM($E91)="",TRIM($F91)=""),1,0))</f>
        <v/>
      </c>
      <c r="O91" s="9">
        <f>IF($M91=0,0,IF(OR(TRIM($G91)="",SUMPRODUCT((Finished!$G$20:$G$27&lt;&gt;"")*ISNUMBER(SEARCH(Finished!$G$20:$G$27,$G91)))&gt;0),1,0))</f>
        <v/>
      </c>
      <c r="P91" s="9">
        <f>IF($M91=0,0,IF(OR(TRIM($A91)="",COUNTIF($A$6:$A$105,$A91)&gt;1,TRIM($B91)="",COUNTIF(Finished!$G$31:$G$38,$B91)=0),1,0))</f>
        <v/>
      </c>
      <c r="Q91" s="9">
        <f>IF($M91=0,0,IF($H91="Met",IF(OR(TRIM($I91)="",NOT(ISNUMBER($J91))),1,0),IF($H91="Waived",IF(OR(TRIM($K91)="",NOT(ISNUMBER($J91))),1,0),0)))</f>
        <v/>
      </c>
      <c r="R91" s="9">
        <f>IF(OR($M91=0,Finished!$L$5=0),0,IF(($C91&amp;"|"&amp;$E91&amp;"|"&amp;$F91)=($Y91&amp;"|"&amp;$Z91&amp;"|"&amp;$AA91),0,IF(COUNTIFS(Changes!$B$6:$B$105,$A91,Changes!$A$6:$A$105,Finished!$B$13)=0,1,0)))</f>
        <v/>
      </c>
      <c r="S91" s="9">
        <f>IF($M91=0,0,IF(TRIM($D91)="",1,IF(COUNTIF($X$108:$X$118,$D91)=0,1,0)))</f>
        <v/>
      </c>
      <c r="T91" s="9">
        <f>IF($M91=0,0,IF(SUMPRODUCT(($W$108:$W$119&lt;&gt;"")*ISNUMBER(SEARCH($W$108:$W$119,$F91&amp;" "&amp;$C91)))&gt;0,1,0))</f>
        <v/>
      </c>
      <c r="U91" s="9">
        <f>IF(AND($M91=1,$H91="Waived",SUMPRODUCT((Finished!$G$20:$G$27&lt;&gt;"")*ISNUMBER(SEARCH(Finished!$G$20:$G$27,$K91)))&gt;0),1,0)</f>
        <v/>
      </c>
      <c r="Y91" s="27" t="n"/>
      <c r="Z91" s="27" t="n"/>
      <c r="AA91" s="27" t="n"/>
    </row>
    <row r="92" ht="30" customHeight="1">
      <c r="A92" s="30" t="n"/>
      <c r="B92" s="30" t="n"/>
      <c r="C92" s="31" t="n"/>
      <c r="D92" s="30" t="n"/>
      <c r="E92" s="31" t="n"/>
      <c r="F92" s="31" t="n"/>
      <c r="G92" s="31" t="n"/>
      <c r="H92" s="30" t="n"/>
      <c r="I92" s="31" t="n"/>
      <c r="J92" s="32" t="n"/>
      <c r="K92" s="31" t="n"/>
      <c r="L92" s="33">
        <f>IF($M92=0,"",IF(SUM($N92:$S92)=0,"○ Clear",IF($N92=1,IF(TRIM($C92)="","△ Write the criterion",IF(TRIM($E92)="","△ No Test","△ No Pass line")),IF($O92=1,IF(TRIM($G92)="","△ No Owner","△ "&amp;$G92&amp;" is on the builders list"),IF($P92=1,IF(TRIM($A92)="","△ No ID",IF(COUNTIF($A$6:$A$105,$A92)&gt;1,"△ ID used twice",IF(TRIM($B92)="","△ No gate","△ "&amp;$B92&amp;" isn't on the gate list"))),IF($Q92=1,IF($H92="Met",IF(TRIM($I92)="","△ Met with no Evidence","△ Type the date in Met or waived on"),IF(TRIM($K92)="","△ Waived with no Reason","△ Type the date in Met or waived on")),IF($R92=1,"△ Changed after signing, with no Changes row",IF(TRIM($D92)="","△ Pick what it proves","△ "&amp;$D92&amp;" isn't an Id the charter lists"))))))&amp;IF(SUM($N92:$S92)&gt;1,", and "&amp;(SUM($N92:$S92)-1)&amp;" more",""))&amp;IF($T92=1,"  ◇ vague word in Criterion or Pass line","")&amp;IF($U92=1,"  ◇ waived by a builder",""))</f>
        <v/>
      </c>
      <c r="M92" s="9">
        <f>IF(COUNTA($A92:$K92)&gt;0,1,0)</f>
        <v/>
      </c>
      <c r="N92" s="9">
        <f>IF($M92=0,0,IF(OR(TRIM($C92)="",TRIM($E92)="",TRIM($F92)=""),1,0))</f>
        <v/>
      </c>
      <c r="O92" s="9">
        <f>IF($M92=0,0,IF(OR(TRIM($G92)="",SUMPRODUCT((Finished!$G$20:$G$27&lt;&gt;"")*ISNUMBER(SEARCH(Finished!$G$20:$G$27,$G92)))&gt;0),1,0))</f>
        <v/>
      </c>
      <c r="P92" s="9">
        <f>IF($M92=0,0,IF(OR(TRIM($A92)="",COUNTIF($A$6:$A$105,$A92)&gt;1,TRIM($B92)="",COUNTIF(Finished!$G$31:$G$38,$B92)=0),1,0))</f>
        <v/>
      </c>
      <c r="Q92" s="9">
        <f>IF($M92=0,0,IF($H92="Met",IF(OR(TRIM($I92)="",NOT(ISNUMBER($J92))),1,0),IF($H92="Waived",IF(OR(TRIM($K92)="",NOT(ISNUMBER($J92))),1,0),0)))</f>
        <v/>
      </c>
      <c r="R92" s="9">
        <f>IF(OR($M92=0,Finished!$L$5=0),0,IF(($C92&amp;"|"&amp;$E92&amp;"|"&amp;$F92)=($Y92&amp;"|"&amp;$Z92&amp;"|"&amp;$AA92),0,IF(COUNTIFS(Changes!$B$6:$B$105,$A92,Changes!$A$6:$A$105,Finished!$B$13)=0,1,0)))</f>
        <v/>
      </c>
      <c r="S92" s="9">
        <f>IF($M92=0,0,IF(TRIM($D92)="",1,IF(COUNTIF($X$108:$X$118,$D92)=0,1,0)))</f>
        <v/>
      </c>
      <c r="T92" s="9">
        <f>IF($M92=0,0,IF(SUMPRODUCT(($W$108:$W$119&lt;&gt;"")*ISNUMBER(SEARCH($W$108:$W$119,$F92&amp;" "&amp;$C92)))&gt;0,1,0))</f>
        <v/>
      </c>
      <c r="U92" s="9">
        <f>IF(AND($M92=1,$H92="Waived",SUMPRODUCT((Finished!$G$20:$G$27&lt;&gt;"")*ISNUMBER(SEARCH(Finished!$G$20:$G$27,$K92)))&gt;0),1,0)</f>
        <v/>
      </c>
      <c r="Y92" s="27" t="n"/>
      <c r="Z92" s="27" t="n"/>
      <c r="AA92" s="27" t="n"/>
    </row>
    <row r="93" ht="30" customHeight="1">
      <c r="A93" s="30" t="n"/>
      <c r="B93" s="30" t="n"/>
      <c r="C93" s="31" t="n"/>
      <c r="D93" s="30" t="n"/>
      <c r="E93" s="31" t="n"/>
      <c r="F93" s="31" t="n"/>
      <c r="G93" s="31" t="n"/>
      <c r="H93" s="30" t="n"/>
      <c r="I93" s="31" t="n"/>
      <c r="J93" s="32" t="n"/>
      <c r="K93" s="31" t="n"/>
      <c r="L93" s="33">
        <f>IF($M93=0,"",IF(SUM($N93:$S93)=0,"○ Clear",IF($N93=1,IF(TRIM($C93)="","△ Write the criterion",IF(TRIM($E93)="","△ No Test","△ No Pass line")),IF($O93=1,IF(TRIM($G93)="","△ No Owner","△ "&amp;$G93&amp;" is on the builders list"),IF($P93=1,IF(TRIM($A93)="","△ No ID",IF(COUNTIF($A$6:$A$105,$A93)&gt;1,"△ ID used twice",IF(TRIM($B93)="","△ No gate","△ "&amp;$B93&amp;" isn't on the gate list"))),IF($Q93=1,IF($H93="Met",IF(TRIM($I93)="","△ Met with no Evidence","△ Type the date in Met or waived on"),IF(TRIM($K93)="","△ Waived with no Reason","△ Type the date in Met or waived on")),IF($R93=1,"△ Changed after signing, with no Changes row",IF(TRIM($D93)="","△ Pick what it proves","△ "&amp;$D93&amp;" isn't an Id the charter lists"))))))&amp;IF(SUM($N93:$S93)&gt;1,", and "&amp;(SUM($N93:$S93)-1)&amp;" more",""))&amp;IF($T93=1,"  ◇ vague word in Criterion or Pass line","")&amp;IF($U93=1,"  ◇ waived by a builder",""))</f>
        <v/>
      </c>
      <c r="M93" s="9">
        <f>IF(COUNTA($A93:$K93)&gt;0,1,0)</f>
        <v/>
      </c>
      <c r="N93" s="9">
        <f>IF($M93=0,0,IF(OR(TRIM($C93)="",TRIM($E93)="",TRIM($F93)=""),1,0))</f>
        <v/>
      </c>
      <c r="O93" s="9">
        <f>IF($M93=0,0,IF(OR(TRIM($G93)="",SUMPRODUCT((Finished!$G$20:$G$27&lt;&gt;"")*ISNUMBER(SEARCH(Finished!$G$20:$G$27,$G93)))&gt;0),1,0))</f>
        <v/>
      </c>
      <c r="P93" s="9">
        <f>IF($M93=0,0,IF(OR(TRIM($A93)="",COUNTIF($A$6:$A$105,$A93)&gt;1,TRIM($B93)="",COUNTIF(Finished!$G$31:$G$38,$B93)=0),1,0))</f>
        <v/>
      </c>
      <c r="Q93" s="9">
        <f>IF($M93=0,0,IF($H93="Met",IF(OR(TRIM($I93)="",NOT(ISNUMBER($J93))),1,0),IF($H93="Waived",IF(OR(TRIM($K93)="",NOT(ISNUMBER($J93))),1,0),0)))</f>
        <v/>
      </c>
      <c r="R93" s="9">
        <f>IF(OR($M93=0,Finished!$L$5=0),0,IF(($C93&amp;"|"&amp;$E93&amp;"|"&amp;$F93)=($Y93&amp;"|"&amp;$Z93&amp;"|"&amp;$AA93),0,IF(COUNTIFS(Changes!$B$6:$B$105,$A93,Changes!$A$6:$A$105,Finished!$B$13)=0,1,0)))</f>
        <v/>
      </c>
      <c r="S93" s="9">
        <f>IF($M93=0,0,IF(TRIM($D93)="",1,IF(COUNTIF($X$108:$X$118,$D93)=0,1,0)))</f>
        <v/>
      </c>
      <c r="T93" s="9">
        <f>IF($M93=0,0,IF(SUMPRODUCT(($W$108:$W$119&lt;&gt;"")*ISNUMBER(SEARCH($W$108:$W$119,$F93&amp;" "&amp;$C93)))&gt;0,1,0))</f>
        <v/>
      </c>
      <c r="U93" s="9">
        <f>IF(AND($M93=1,$H93="Waived",SUMPRODUCT((Finished!$G$20:$G$27&lt;&gt;"")*ISNUMBER(SEARCH(Finished!$G$20:$G$27,$K93)))&gt;0),1,0)</f>
        <v/>
      </c>
      <c r="Y93" s="27" t="n"/>
      <c r="Z93" s="27" t="n"/>
      <c r="AA93" s="27" t="n"/>
    </row>
    <row r="94" ht="30" customHeight="1">
      <c r="A94" s="30" t="n"/>
      <c r="B94" s="30" t="n"/>
      <c r="C94" s="31" t="n"/>
      <c r="D94" s="30" t="n"/>
      <c r="E94" s="31" t="n"/>
      <c r="F94" s="31" t="n"/>
      <c r="G94" s="31" t="n"/>
      <c r="H94" s="30" t="n"/>
      <c r="I94" s="31" t="n"/>
      <c r="J94" s="32" t="n"/>
      <c r="K94" s="31" t="n"/>
      <c r="L94" s="33">
        <f>IF($M94=0,"",IF(SUM($N94:$S94)=0,"○ Clear",IF($N94=1,IF(TRIM($C94)="","△ Write the criterion",IF(TRIM($E94)="","△ No Test","△ No Pass line")),IF($O94=1,IF(TRIM($G94)="","△ No Owner","△ "&amp;$G94&amp;" is on the builders list"),IF($P94=1,IF(TRIM($A94)="","△ No ID",IF(COUNTIF($A$6:$A$105,$A94)&gt;1,"△ ID used twice",IF(TRIM($B94)="","△ No gate","△ "&amp;$B94&amp;" isn't on the gate list"))),IF($Q94=1,IF($H94="Met",IF(TRIM($I94)="","△ Met with no Evidence","△ Type the date in Met or waived on"),IF(TRIM($K94)="","△ Waived with no Reason","△ Type the date in Met or waived on")),IF($R94=1,"△ Changed after signing, with no Changes row",IF(TRIM($D94)="","△ Pick what it proves","△ "&amp;$D94&amp;" isn't an Id the charter lists"))))))&amp;IF(SUM($N94:$S94)&gt;1,", and "&amp;(SUM($N94:$S94)-1)&amp;" more",""))&amp;IF($T94=1,"  ◇ vague word in Criterion or Pass line","")&amp;IF($U94=1,"  ◇ waived by a builder",""))</f>
        <v/>
      </c>
      <c r="M94" s="9">
        <f>IF(COUNTA($A94:$K94)&gt;0,1,0)</f>
        <v/>
      </c>
      <c r="N94" s="9">
        <f>IF($M94=0,0,IF(OR(TRIM($C94)="",TRIM($E94)="",TRIM($F94)=""),1,0))</f>
        <v/>
      </c>
      <c r="O94" s="9">
        <f>IF($M94=0,0,IF(OR(TRIM($G94)="",SUMPRODUCT((Finished!$G$20:$G$27&lt;&gt;"")*ISNUMBER(SEARCH(Finished!$G$20:$G$27,$G94)))&gt;0),1,0))</f>
        <v/>
      </c>
      <c r="P94" s="9">
        <f>IF($M94=0,0,IF(OR(TRIM($A94)="",COUNTIF($A$6:$A$105,$A94)&gt;1,TRIM($B94)="",COUNTIF(Finished!$G$31:$G$38,$B94)=0),1,0))</f>
        <v/>
      </c>
      <c r="Q94" s="9">
        <f>IF($M94=0,0,IF($H94="Met",IF(OR(TRIM($I94)="",NOT(ISNUMBER($J94))),1,0),IF($H94="Waived",IF(OR(TRIM($K94)="",NOT(ISNUMBER($J94))),1,0),0)))</f>
        <v/>
      </c>
      <c r="R94" s="9">
        <f>IF(OR($M94=0,Finished!$L$5=0),0,IF(($C94&amp;"|"&amp;$E94&amp;"|"&amp;$F94)=($Y94&amp;"|"&amp;$Z94&amp;"|"&amp;$AA94),0,IF(COUNTIFS(Changes!$B$6:$B$105,$A94,Changes!$A$6:$A$105,Finished!$B$13)=0,1,0)))</f>
        <v/>
      </c>
      <c r="S94" s="9">
        <f>IF($M94=0,0,IF(TRIM($D94)="",1,IF(COUNTIF($X$108:$X$118,$D94)=0,1,0)))</f>
        <v/>
      </c>
      <c r="T94" s="9">
        <f>IF($M94=0,0,IF(SUMPRODUCT(($W$108:$W$119&lt;&gt;"")*ISNUMBER(SEARCH($W$108:$W$119,$F94&amp;" "&amp;$C94)))&gt;0,1,0))</f>
        <v/>
      </c>
      <c r="U94" s="9">
        <f>IF(AND($M94=1,$H94="Waived",SUMPRODUCT((Finished!$G$20:$G$27&lt;&gt;"")*ISNUMBER(SEARCH(Finished!$G$20:$G$27,$K94)))&gt;0),1,0)</f>
        <v/>
      </c>
      <c r="Y94" s="27" t="n"/>
      <c r="Z94" s="27" t="n"/>
      <c r="AA94" s="27" t="n"/>
    </row>
    <row r="95" ht="30" customHeight="1">
      <c r="A95" s="30" t="n"/>
      <c r="B95" s="30" t="n"/>
      <c r="C95" s="31" t="n"/>
      <c r="D95" s="30" t="n"/>
      <c r="E95" s="31" t="n"/>
      <c r="F95" s="31" t="n"/>
      <c r="G95" s="31" t="n"/>
      <c r="H95" s="30" t="n"/>
      <c r="I95" s="31" t="n"/>
      <c r="J95" s="32" t="n"/>
      <c r="K95" s="31" t="n"/>
      <c r="L95" s="33">
        <f>IF($M95=0,"",IF(SUM($N95:$S95)=0,"○ Clear",IF($N95=1,IF(TRIM($C95)="","△ Write the criterion",IF(TRIM($E95)="","△ No Test","△ No Pass line")),IF($O95=1,IF(TRIM($G95)="","△ No Owner","△ "&amp;$G95&amp;" is on the builders list"),IF($P95=1,IF(TRIM($A95)="","△ No ID",IF(COUNTIF($A$6:$A$105,$A95)&gt;1,"△ ID used twice",IF(TRIM($B95)="","△ No gate","△ "&amp;$B95&amp;" isn't on the gate list"))),IF($Q95=1,IF($H95="Met",IF(TRIM($I95)="","△ Met with no Evidence","△ Type the date in Met or waived on"),IF(TRIM($K95)="","△ Waived with no Reason","△ Type the date in Met or waived on")),IF($R95=1,"△ Changed after signing, with no Changes row",IF(TRIM($D95)="","△ Pick what it proves","△ "&amp;$D95&amp;" isn't an Id the charter lists"))))))&amp;IF(SUM($N95:$S95)&gt;1,", and "&amp;(SUM($N95:$S95)-1)&amp;" more",""))&amp;IF($T95=1,"  ◇ vague word in Criterion or Pass line","")&amp;IF($U95=1,"  ◇ waived by a builder",""))</f>
        <v/>
      </c>
      <c r="M95" s="9">
        <f>IF(COUNTA($A95:$K95)&gt;0,1,0)</f>
        <v/>
      </c>
      <c r="N95" s="9">
        <f>IF($M95=0,0,IF(OR(TRIM($C95)="",TRIM($E95)="",TRIM($F95)=""),1,0))</f>
        <v/>
      </c>
      <c r="O95" s="9">
        <f>IF($M95=0,0,IF(OR(TRIM($G95)="",SUMPRODUCT((Finished!$G$20:$G$27&lt;&gt;"")*ISNUMBER(SEARCH(Finished!$G$20:$G$27,$G95)))&gt;0),1,0))</f>
        <v/>
      </c>
      <c r="P95" s="9">
        <f>IF($M95=0,0,IF(OR(TRIM($A95)="",COUNTIF($A$6:$A$105,$A95)&gt;1,TRIM($B95)="",COUNTIF(Finished!$G$31:$G$38,$B95)=0),1,0))</f>
        <v/>
      </c>
      <c r="Q95" s="9">
        <f>IF($M95=0,0,IF($H95="Met",IF(OR(TRIM($I95)="",NOT(ISNUMBER($J95))),1,0),IF($H95="Waived",IF(OR(TRIM($K95)="",NOT(ISNUMBER($J95))),1,0),0)))</f>
        <v/>
      </c>
      <c r="R95" s="9">
        <f>IF(OR($M95=0,Finished!$L$5=0),0,IF(($C95&amp;"|"&amp;$E95&amp;"|"&amp;$F95)=($Y95&amp;"|"&amp;$Z95&amp;"|"&amp;$AA95),0,IF(COUNTIFS(Changes!$B$6:$B$105,$A95,Changes!$A$6:$A$105,Finished!$B$13)=0,1,0)))</f>
        <v/>
      </c>
      <c r="S95" s="9">
        <f>IF($M95=0,0,IF(TRIM($D95)="",1,IF(COUNTIF($X$108:$X$118,$D95)=0,1,0)))</f>
        <v/>
      </c>
      <c r="T95" s="9">
        <f>IF($M95=0,0,IF(SUMPRODUCT(($W$108:$W$119&lt;&gt;"")*ISNUMBER(SEARCH($W$108:$W$119,$F95&amp;" "&amp;$C95)))&gt;0,1,0))</f>
        <v/>
      </c>
      <c r="U95" s="9">
        <f>IF(AND($M95=1,$H95="Waived",SUMPRODUCT((Finished!$G$20:$G$27&lt;&gt;"")*ISNUMBER(SEARCH(Finished!$G$20:$G$27,$K95)))&gt;0),1,0)</f>
        <v/>
      </c>
      <c r="Y95" s="27" t="n"/>
      <c r="Z95" s="27" t="n"/>
      <c r="AA95" s="27" t="n"/>
    </row>
    <row r="96" ht="30" customHeight="1">
      <c r="A96" s="30" t="n"/>
      <c r="B96" s="30" t="n"/>
      <c r="C96" s="31" t="n"/>
      <c r="D96" s="30" t="n"/>
      <c r="E96" s="31" t="n"/>
      <c r="F96" s="31" t="n"/>
      <c r="G96" s="31" t="n"/>
      <c r="H96" s="30" t="n"/>
      <c r="I96" s="31" t="n"/>
      <c r="J96" s="32" t="n"/>
      <c r="K96" s="31" t="n"/>
      <c r="L96" s="33">
        <f>IF($M96=0,"",IF(SUM($N96:$S96)=0,"○ Clear",IF($N96=1,IF(TRIM($C96)="","△ Write the criterion",IF(TRIM($E96)="","△ No Test","△ No Pass line")),IF($O96=1,IF(TRIM($G96)="","△ No Owner","△ "&amp;$G96&amp;" is on the builders list"),IF($P96=1,IF(TRIM($A96)="","△ No ID",IF(COUNTIF($A$6:$A$105,$A96)&gt;1,"△ ID used twice",IF(TRIM($B96)="","△ No gate","△ "&amp;$B96&amp;" isn't on the gate list"))),IF($Q96=1,IF($H96="Met",IF(TRIM($I96)="","△ Met with no Evidence","△ Type the date in Met or waived on"),IF(TRIM($K96)="","△ Waived with no Reason","△ Type the date in Met or waived on")),IF($R96=1,"△ Changed after signing, with no Changes row",IF(TRIM($D96)="","△ Pick what it proves","△ "&amp;$D96&amp;" isn't an Id the charter lists"))))))&amp;IF(SUM($N96:$S96)&gt;1,", and "&amp;(SUM($N96:$S96)-1)&amp;" more",""))&amp;IF($T96=1,"  ◇ vague word in Criterion or Pass line","")&amp;IF($U96=1,"  ◇ waived by a builder",""))</f>
        <v/>
      </c>
      <c r="M96" s="9">
        <f>IF(COUNTA($A96:$K96)&gt;0,1,0)</f>
        <v/>
      </c>
      <c r="N96" s="9">
        <f>IF($M96=0,0,IF(OR(TRIM($C96)="",TRIM($E96)="",TRIM($F96)=""),1,0))</f>
        <v/>
      </c>
      <c r="O96" s="9">
        <f>IF($M96=0,0,IF(OR(TRIM($G96)="",SUMPRODUCT((Finished!$G$20:$G$27&lt;&gt;"")*ISNUMBER(SEARCH(Finished!$G$20:$G$27,$G96)))&gt;0),1,0))</f>
        <v/>
      </c>
      <c r="P96" s="9">
        <f>IF($M96=0,0,IF(OR(TRIM($A96)="",COUNTIF($A$6:$A$105,$A96)&gt;1,TRIM($B96)="",COUNTIF(Finished!$G$31:$G$38,$B96)=0),1,0))</f>
        <v/>
      </c>
      <c r="Q96" s="9">
        <f>IF($M96=0,0,IF($H96="Met",IF(OR(TRIM($I96)="",NOT(ISNUMBER($J96))),1,0),IF($H96="Waived",IF(OR(TRIM($K96)="",NOT(ISNUMBER($J96))),1,0),0)))</f>
        <v/>
      </c>
      <c r="R96" s="9">
        <f>IF(OR($M96=0,Finished!$L$5=0),0,IF(($C96&amp;"|"&amp;$E96&amp;"|"&amp;$F96)=($Y96&amp;"|"&amp;$Z96&amp;"|"&amp;$AA96),0,IF(COUNTIFS(Changes!$B$6:$B$105,$A96,Changes!$A$6:$A$105,Finished!$B$13)=0,1,0)))</f>
        <v/>
      </c>
      <c r="S96" s="9">
        <f>IF($M96=0,0,IF(TRIM($D96)="",1,IF(COUNTIF($X$108:$X$118,$D96)=0,1,0)))</f>
        <v/>
      </c>
      <c r="T96" s="9">
        <f>IF($M96=0,0,IF(SUMPRODUCT(($W$108:$W$119&lt;&gt;"")*ISNUMBER(SEARCH($W$108:$W$119,$F96&amp;" "&amp;$C96)))&gt;0,1,0))</f>
        <v/>
      </c>
      <c r="U96" s="9">
        <f>IF(AND($M96=1,$H96="Waived",SUMPRODUCT((Finished!$G$20:$G$27&lt;&gt;"")*ISNUMBER(SEARCH(Finished!$G$20:$G$27,$K96)))&gt;0),1,0)</f>
        <v/>
      </c>
      <c r="Y96" s="27" t="n"/>
      <c r="Z96" s="27" t="n"/>
      <c r="AA96" s="27" t="n"/>
    </row>
    <row r="97" ht="30" customHeight="1">
      <c r="A97" s="30" t="n"/>
      <c r="B97" s="30" t="n"/>
      <c r="C97" s="31" t="n"/>
      <c r="D97" s="30" t="n"/>
      <c r="E97" s="31" t="n"/>
      <c r="F97" s="31" t="n"/>
      <c r="G97" s="31" t="n"/>
      <c r="H97" s="30" t="n"/>
      <c r="I97" s="31" t="n"/>
      <c r="J97" s="32" t="n"/>
      <c r="K97" s="31" t="n"/>
      <c r="L97" s="33">
        <f>IF($M97=0,"",IF(SUM($N97:$S97)=0,"○ Clear",IF($N97=1,IF(TRIM($C97)="","△ Write the criterion",IF(TRIM($E97)="","△ No Test","△ No Pass line")),IF($O97=1,IF(TRIM($G97)="","△ No Owner","△ "&amp;$G97&amp;" is on the builders list"),IF($P97=1,IF(TRIM($A97)="","△ No ID",IF(COUNTIF($A$6:$A$105,$A97)&gt;1,"△ ID used twice",IF(TRIM($B97)="","△ No gate","△ "&amp;$B97&amp;" isn't on the gate list"))),IF($Q97=1,IF($H97="Met",IF(TRIM($I97)="","△ Met with no Evidence","△ Type the date in Met or waived on"),IF(TRIM($K97)="","△ Waived with no Reason","△ Type the date in Met or waived on")),IF($R97=1,"△ Changed after signing, with no Changes row",IF(TRIM($D97)="","△ Pick what it proves","△ "&amp;$D97&amp;" isn't an Id the charter lists"))))))&amp;IF(SUM($N97:$S97)&gt;1,", and "&amp;(SUM($N97:$S97)-1)&amp;" more",""))&amp;IF($T97=1,"  ◇ vague word in Criterion or Pass line","")&amp;IF($U97=1,"  ◇ waived by a builder",""))</f>
        <v/>
      </c>
      <c r="M97" s="9">
        <f>IF(COUNTA($A97:$K97)&gt;0,1,0)</f>
        <v/>
      </c>
      <c r="N97" s="9">
        <f>IF($M97=0,0,IF(OR(TRIM($C97)="",TRIM($E97)="",TRIM($F97)=""),1,0))</f>
        <v/>
      </c>
      <c r="O97" s="9">
        <f>IF($M97=0,0,IF(OR(TRIM($G97)="",SUMPRODUCT((Finished!$G$20:$G$27&lt;&gt;"")*ISNUMBER(SEARCH(Finished!$G$20:$G$27,$G97)))&gt;0),1,0))</f>
        <v/>
      </c>
      <c r="P97" s="9">
        <f>IF($M97=0,0,IF(OR(TRIM($A97)="",COUNTIF($A$6:$A$105,$A97)&gt;1,TRIM($B97)="",COUNTIF(Finished!$G$31:$G$38,$B97)=0),1,0))</f>
        <v/>
      </c>
      <c r="Q97" s="9">
        <f>IF($M97=0,0,IF($H97="Met",IF(OR(TRIM($I97)="",NOT(ISNUMBER($J97))),1,0),IF($H97="Waived",IF(OR(TRIM($K97)="",NOT(ISNUMBER($J97))),1,0),0)))</f>
        <v/>
      </c>
      <c r="R97" s="9">
        <f>IF(OR($M97=0,Finished!$L$5=0),0,IF(($C97&amp;"|"&amp;$E97&amp;"|"&amp;$F97)=($Y97&amp;"|"&amp;$Z97&amp;"|"&amp;$AA97),0,IF(COUNTIFS(Changes!$B$6:$B$105,$A97,Changes!$A$6:$A$105,Finished!$B$13)=0,1,0)))</f>
        <v/>
      </c>
      <c r="S97" s="9">
        <f>IF($M97=0,0,IF(TRIM($D97)="",1,IF(COUNTIF($X$108:$X$118,$D97)=0,1,0)))</f>
        <v/>
      </c>
      <c r="T97" s="9">
        <f>IF($M97=0,0,IF(SUMPRODUCT(($W$108:$W$119&lt;&gt;"")*ISNUMBER(SEARCH($W$108:$W$119,$F97&amp;" "&amp;$C97)))&gt;0,1,0))</f>
        <v/>
      </c>
      <c r="U97" s="9">
        <f>IF(AND($M97=1,$H97="Waived",SUMPRODUCT((Finished!$G$20:$G$27&lt;&gt;"")*ISNUMBER(SEARCH(Finished!$G$20:$G$27,$K97)))&gt;0),1,0)</f>
        <v/>
      </c>
      <c r="Y97" s="27" t="n"/>
      <c r="Z97" s="27" t="n"/>
      <c r="AA97" s="27" t="n"/>
    </row>
    <row r="98" ht="30" customHeight="1">
      <c r="A98" s="30" t="n"/>
      <c r="B98" s="30" t="n"/>
      <c r="C98" s="31" t="n"/>
      <c r="D98" s="30" t="n"/>
      <c r="E98" s="31" t="n"/>
      <c r="F98" s="31" t="n"/>
      <c r="G98" s="31" t="n"/>
      <c r="H98" s="30" t="n"/>
      <c r="I98" s="31" t="n"/>
      <c r="J98" s="32" t="n"/>
      <c r="K98" s="31" t="n"/>
      <c r="L98" s="33">
        <f>IF($M98=0,"",IF(SUM($N98:$S98)=0,"○ Clear",IF($N98=1,IF(TRIM($C98)="","△ Write the criterion",IF(TRIM($E98)="","△ No Test","△ No Pass line")),IF($O98=1,IF(TRIM($G98)="","△ No Owner","△ "&amp;$G98&amp;" is on the builders list"),IF($P98=1,IF(TRIM($A98)="","△ No ID",IF(COUNTIF($A$6:$A$105,$A98)&gt;1,"△ ID used twice",IF(TRIM($B98)="","△ No gate","△ "&amp;$B98&amp;" isn't on the gate list"))),IF($Q98=1,IF($H98="Met",IF(TRIM($I98)="","△ Met with no Evidence","△ Type the date in Met or waived on"),IF(TRIM($K98)="","△ Waived with no Reason","△ Type the date in Met or waived on")),IF($R98=1,"△ Changed after signing, with no Changes row",IF(TRIM($D98)="","△ Pick what it proves","△ "&amp;$D98&amp;" isn't an Id the charter lists"))))))&amp;IF(SUM($N98:$S98)&gt;1,", and "&amp;(SUM($N98:$S98)-1)&amp;" more",""))&amp;IF($T98=1,"  ◇ vague word in Criterion or Pass line","")&amp;IF($U98=1,"  ◇ waived by a builder",""))</f>
        <v/>
      </c>
      <c r="M98" s="9">
        <f>IF(COUNTA($A98:$K98)&gt;0,1,0)</f>
        <v/>
      </c>
      <c r="N98" s="9">
        <f>IF($M98=0,0,IF(OR(TRIM($C98)="",TRIM($E98)="",TRIM($F98)=""),1,0))</f>
        <v/>
      </c>
      <c r="O98" s="9">
        <f>IF($M98=0,0,IF(OR(TRIM($G98)="",SUMPRODUCT((Finished!$G$20:$G$27&lt;&gt;"")*ISNUMBER(SEARCH(Finished!$G$20:$G$27,$G98)))&gt;0),1,0))</f>
        <v/>
      </c>
      <c r="P98" s="9">
        <f>IF($M98=0,0,IF(OR(TRIM($A98)="",COUNTIF($A$6:$A$105,$A98)&gt;1,TRIM($B98)="",COUNTIF(Finished!$G$31:$G$38,$B98)=0),1,0))</f>
        <v/>
      </c>
      <c r="Q98" s="9">
        <f>IF($M98=0,0,IF($H98="Met",IF(OR(TRIM($I98)="",NOT(ISNUMBER($J98))),1,0),IF($H98="Waived",IF(OR(TRIM($K98)="",NOT(ISNUMBER($J98))),1,0),0)))</f>
        <v/>
      </c>
      <c r="R98" s="9">
        <f>IF(OR($M98=0,Finished!$L$5=0),0,IF(($C98&amp;"|"&amp;$E98&amp;"|"&amp;$F98)=($Y98&amp;"|"&amp;$Z98&amp;"|"&amp;$AA98),0,IF(COUNTIFS(Changes!$B$6:$B$105,$A98,Changes!$A$6:$A$105,Finished!$B$13)=0,1,0)))</f>
        <v/>
      </c>
      <c r="S98" s="9">
        <f>IF($M98=0,0,IF(TRIM($D98)="",1,IF(COUNTIF($X$108:$X$118,$D98)=0,1,0)))</f>
        <v/>
      </c>
      <c r="T98" s="9">
        <f>IF($M98=0,0,IF(SUMPRODUCT(($W$108:$W$119&lt;&gt;"")*ISNUMBER(SEARCH($W$108:$W$119,$F98&amp;" "&amp;$C98)))&gt;0,1,0))</f>
        <v/>
      </c>
      <c r="U98" s="9">
        <f>IF(AND($M98=1,$H98="Waived",SUMPRODUCT((Finished!$G$20:$G$27&lt;&gt;"")*ISNUMBER(SEARCH(Finished!$G$20:$G$27,$K98)))&gt;0),1,0)</f>
        <v/>
      </c>
      <c r="Y98" s="27" t="n"/>
      <c r="Z98" s="27" t="n"/>
      <c r="AA98" s="27" t="n"/>
    </row>
    <row r="99" ht="30" customHeight="1">
      <c r="A99" s="30" t="n"/>
      <c r="B99" s="30" t="n"/>
      <c r="C99" s="31" t="n"/>
      <c r="D99" s="30" t="n"/>
      <c r="E99" s="31" t="n"/>
      <c r="F99" s="31" t="n"/>
      <c r="G99" s="31" t="n"/>
      <c r="H99" s="30" t="n"/>
      <c r="I99" s="31" t="n"/>
      <c r="J99" s="32" t="n"/>
      <c r="K99" s="31" t="n"/>
      <c r="L99" s="33">
        <f>IF($M99=0,"",IF(SUM($N99:$S99)=0,"○ Clear",IF($N99=1,IF(TRIM($C99)="","△ Write the criterion",IF(TRIM($E99)="","△ No Test","△ No Pass line")),IF($O99=1,IF(TRIM($G99)="","△ No Owner","△ "&amp;$G99&amp;" is on the builders list"),IF($P99=1,IF(TRIM($A99)="","△ No ID",IF(COUNTIF($A$6:$A$105,$A99)&gt;1,"△ ID used twice",IF(TRIM($B99)="","△ No gate","△ "&amp;$B99&amp;" isn't on the gate list"))),IF($Q99=1,IF($H99="Met",IF(TRIM($I99)="","△ Met with no Evidence","△ Type the date in Met or waived on"),IF(TRIM($K99)="","△ Waived with no Reason","△ Type the date in Met or waived on")),IF($R99=1,"△ Changed after signing, with no Changes row",IF(TRIM($D99)="","△ Pick what it proves","△ "&amp;$D99&amp;" isn't an Id the charter lists"))))))&amp;IF(SUM($N99:$S99)&gt;1,", and "&amp;(SUM($N99:$S99)-1)&amp;" more",""))&amp;IF($T99=1,"  ◇ vague word in Criterion or Pass line","")&amp;IF($U99=1,"  ◇ waived by a builder",""))</f>
        <v/>
      </c>
      <c r="M99" s="9">
        <f>IF(COUNTA($A99:$K99)&gt;0,1,0)</f>
        <v/>
      </c>
      <c r="N99" s="9">
        <f>IF($M99=0,0,IF(OR(TRIM($C99)="",TRIM($E99)="",TRIM($F99)=""),1,0))</f>
        <v/>
      </c>
      <c r="O99" s="9">
        <f>IF($M99=0,0,IF(OR(TRIM($G99)="",SUMPRODUCT((Finished!$G$20:$G$27&lt;&gt;"")*ISNUMBER(SEARCH(Finished!$G$20:$G$27,$G99)))&gt;0),1,0))</f>
        <v/>
      </c>
      <c r="P99" s="9">
        <f>IF($M99=0,0,IF(OR(TRIM($A99)="",COUNTIF($A$6:$A$105,$A99)&gt;1,TRIM($B99)="",COUNTIF(Finished!$G$31:$G$38,$B99)=0),1,0))</f>
        <v/>
      </c>
      <c r="Q99" s="9">
        <f>IF($M99=0,0,IF($H99="Met",IF(OR(TRIM($I99)="",NOT(ISNUMBER($J99))),1,0),IF($H99="Waived",IF(OR(TRIM($K99)="",NOT(ISNUMBER($J99))),1,0),0)))</f>
        <v/>
      </c>
      <c r="R99" s="9">
        <f>IF(OR($M99=0,Finished!$L$5=0),0,IF(($C99&amp;"|"&amp;$E99&amp;"|"&amp;$F99)=($Y99&amp;"|"&amp;$Z99&amp;"|"&amp;$AA99),0,IF(COUNTIFS(Changes!$B$6:$B$105,$A99,Changes!$A$6:$A$105,Finished!$B$13)=0,1,0)))</f>
        <v/>
      </c>
      <c r="S99" s="9">
        <f>IF($M99=0,0,IF(TRIM($D99)="",1,IF(COUNTIF($X$108:$X$118,$D99)=0,1,0)))</f>
        <v/>
      </c>
      <c r="T99" s="9">
        <f>IF($M99=0,0,IF(SUMPRODUCT(($W$108:$W$119&lt;&gt;"")*ISNUMBER(SEARCH($W$108:$W$119,$F99&amp;" "&amp;$C99)))&gt;0,1,0))</f>
        <v/>
      </c>
      <c r="U99" s="9">
        <f>IF(AND($M99=1,$H99="Waived",SUMPRODUCT((Finished!$G$20:$G$27&lt;&gt;"")*ISNUMBER(SEARCH(Finished!$G$20:$G$27,$K99)))&gt;0),1,0)</f>
        <v/>
      </c>
      <c r="Y99" s="27" t="n"/>
      <c r="Z99" s="27" t="n"/>
      <c r="AA99" s="27" t="n"/>
    </row>
    <row r="100" ht="30" customHeight="1">
      <c r="A100" s="30" t="n"/>
      <c r="B100" s="30" t="n"/>
      <c r="C100" s="31" t="n"/>
      <c r="D100" s="30" t="n"/>
      <c r="E100" s="31" t="n"/>
      <c r="F100" s="31" t="n"/>
      <c r="G100" s="31" t="n"/>
      <c r="H100" s="30" t="n"/>
      <c r="I100" s="31" t="n"/>
      <c r="J100" s="32" t="n"/>
      <c r="K100" s="31" t="n"/>
      <c r="L100" s="33">
        <f>IF($M100=0,"",IF(SUM($N100:$S100)=0,"○ Clear",IF($N100=1,IF(TRIM($C100)="","△ Write the criterion",IF(TRIM($E100)="","△ No Test","△ No Pass line")),IF($O100=1,IF(TRIM($G100)="","△ No Owner","△ "&amp;$G100&amp;" is on the builders list"),IF($P100=1,IF(TRIM($A100)="","△ No ID",IF(COUNTIF($A$6:$A$105,$A100)&gt;1,"△ ID used twice",IF(TRIM($B100)="","△ No gate","△ "&amp;$B100&amp;" isn't on the gate list"))),IF($Q100=1,IF($H100="Met",IF(TRIM($I100)="","△ Met with no Evidence","△ Type the date in Met or waived on"),IF(TRIM($K100)="","△ Waived with no Reason","△ Type the date in Met or waived on")),IF($R100=1,"△ Changed after signing, with no Changes row",IF(TRIM($D100)="","△ Pick what it proves","△ "&amp;$D100&amp;" isn't an Id the charter lists"))))))&amp;IF(SUM($N100:$S100)&gt;1,", and "&amp;(SUM($N100:$S100)-1)&amp;" more",""))&amp;IF($T100=1,"  ◇ vague word in Criterion or Pass line","")&amp;IF($U100=1,"  ◇ waived by a builder",""))</f>
        <v/>
      </c>
      <c r="M100" s="9">
        <f>IF(COUNTA($A100:$K100)&gt;0,1,0)</f>
        <v/>
      </c>
      <c r="N100" s="9">
        <f>IF($M100=0,0,IF(OR(TRIM($C100)="",TRIM($E100)="",TRIM($F100)=""),1,0))</f>
        <v/>
      </c>
      <c r="O100" s="9">
        <f>IF($M100=0,0,IF(OR(TRIM($G100)="",SUMPRODUCT((Finished!$G$20:$G$27&lt;&gt;"")*ISNUMBER(SEARCH(Finished!$G$20:$G$27,$G100)))&gt;0),1,0))</f>
        <v/>
      </c>
      <c r="P100" s="9">
        <f>IF($M100=0,0,IF(OR(TRIM($A100)="",COUNTIF($A$6:$A$105,$A100)&gt;1,TRIM($B100)="",COUNTIF(Finished!$G$31:$G$38,$B100)=0),1,0))</f>
        <v/>
      </c>
      <c r="Q100" s="9">
        <f>IF($M100=0,0,IF($H100="Met",IF(OR(TRIM($I100)="",NOT(ISNUMBER($J100))),1,0),IF($H100="Waived",IF(OR(TRIM($K100)="",NOT(ISNUMBER($J100))),1,0),0)))</f>
        <v/>
      </c>
      <c r="R100" s="9">
        <f>IF(OR($M100=0,Finished!$L$5=0),0,IF(($C100&amp;"|"&amp;$E100&amp;"|"&amp;$F100)=($Y100&amp;"|"&amp;$Z100&amp;"|"&amp;$AA100),0,IF(COUNTIFS(Changes!$B$6:$B$105,$A100,Changes!$A$6:$A$105,Finished!$B$13)=0,1,0)))</f>
        <v/>
      </c>
      <c r="S100" s="9">
        <f>IF($M100=0,0,IF(TRIM($D100)="",1,IF(COUNTIF($X$108:$X$118,$D100)=0,1,0)))</f>
        <v/>
      </c>
      <c r="T100" s="9">
        <f>IF($M100=0,0,IF(SUMPRODUCT(($W$108:$W$119&lt;&gt;"")*ISNUMBER(SEARCH($W$108:$W$119,$F100&amp;" "&amp;$C100)))&gt;0,1,0))</f>
        <v/>
      </c>
      <c r="U100" s="9">
        <f>IF(AND($M100=1,$H100="Waived",SUMPRODUCT((Finished!$G$20:$G$27&lt;&gt;"")*ISNUMBER(SEARCH(Finished!$G$20:$G$27,$K100)))&gt;0),1,0)</f>
        <v/>
      </c>
      <c r="Y100" s="27" t="n"/>
      <c r="Z100" s="27" t="n"/>
      <c r="AA100" s="27" t="n"/>
    </row>
    <row r="101" ht="30" customHeight="1">
      <c r="A101" s="30" t="n"/>
      <c r="B101" s="30" t="n"/>
      <c r="C101" s="31" t="n"/>
      <c r="D101" s="30" t="n"/>
      <c r="E101" s="31" t="n"/>
      <c r="F101" s="31" t="n"/>
      <c r="G101" s="31" t="n"/>
      <c r="H101" s="30" t="n"/>
      <c r="I101" s="31" t="n"/>
      <c r="J101" s="32" t="n"/>
      <c r="K101" s="31" t="n"/>
      <c r="L101" s="33">
        <f>IF($M101=0,"",IF(SUM($N101:$S101)=0,"○ Clear",IF($N101=1,IF(TRIM($C101)="","△ Write the criterion",IF(TRIM($E101)="","△ No Test","△ No Pass line")),IF($O101=1,IF(TRIM($G101)="","△ No Owner","△ "&amp;$G101&amp;" is on the builders list"),IF($P101=1,IF(TRIM($A101)="","△ No ID",IF(COUNTIF($A$6:$A$105,$A101)&gt;1,"△ ID used twice",IF(TRIM($B101)="","△ No gate","△ "&amp;$B101&amp;" isn't on the gate list"))),IF($Q101=1,IF($H101="Met",IF(TRIM($I101)="","△ Met with no Evidence","△ Type the date in Met or waived on"),IF(TRIM($K101)="","△ Waived with no Reason","△ Type the date in Met or waived on")),IF($R101=1,"△ Changed after signing, with no Changes row",IF(TRIM($D101)="","△ Pick what it proves","△ "&amp;$D101&amp;" isn't an Id the charter lists"))))))&amp;IF(SUM($N101:$S101)&gt;1,", and "&amp;(SUM($N101:$S101)-1)&amp;" more",""))&amp;IF($T101=1,"  ◇ vague word in Criterion or Pass line","")&amp;IF($U101=1,"  ◇ waived by a builder",""))</f>
        <v/>
      </c>
      <c r="M101" s="9">
        <f>IF(COUNTA($A101:$K101)&gt;0,1,0)</f>
        <v/>
      </c>
      <c r="N101" s="9">
        <f>IF($M101=0,0,IF(OR(TRIM($C101)="",TRIM($E101)="",TRIM($F101)=""),1,0))</f>
        <v/>
      </c>
      <c r="O101" s="9">
        <f>IF($M101=0,0,IF(OR(TRIM($G101)="",SUMPRODUCT((Finished!$G$20:$G$27&lt;&gt;"")*ISNUMBER(SEARCH(Finished!$G$20:$G$27,$G101)))&gt;0),1,0))</f>
        <v/>
      </c>
      <c r="P101" s="9">
        <f>IF($M101=0,0,IF(OR(TRIM($A101)="",COUNTIF($A$6:$A$105,$A101)&gt;1,TRIM($B101)="",COUNTIF(Finished!$G$31:$G$38,$B101)=0),1,0))</f>
        <v/>
      </c>
      <c r="Q101" s="9">
        <f>IF($M101=0,0,IF($H101="Met",IF(OR(TRIM($I101)="",NOT(ISNUMBER($J101))),1,0),IF($H101="Waived",IF(OR(TRIM($K101)="",NOT(ISNUMBER($J101))),1,0),0)))</f>
        <v/>
      </c>
      <c r="R101" s="9">
        <f>IF(OR($M101=0,Finished!$L$5=0),0,IF(($C101&amp;"|"&amp;$E101&amp;"|"&amp;$F101)=($Y101&amp;"|"&amp;$Z101&amp;"|"&amp;$AA101),0,IF(COUNTIFS(Changes!$B$6:$B$105,$A101,Changes!$A$6:$A$105,Finished!$B$13)=0,1,0)))</f>
        <v/>
      </c>
      <c r="S101" s="9">
        <f>IF($M101=0,0,IF(TRIM($D101)="",1,IF(COUNTIF($X$108:$X$118,$D101)=0,1,0)))</f>
        <v/>
      </c>
      <c r="T101" s="9">
        <f>IF($M101=0,0,IF(SUMPRODUCT(($W$108:$W$119&lt;&gt;"")*ISNUMBER(SEARCH($W$108:$W$119,$F101&amp;" "&amp;$C101)))&gt;0,1,0))</f>
        <v/>
      </c>
      <c r="U101" s="9">
        <f>IF(AND($M101=1,$H101="Waived",SUMPRODUCT((Finished!$G$20:$G$27&lt;&gt;"")*ISNUMBER(SEARCH(Finished!$G$20:$G$27,$K101)))&gt;0),1,0)</f>
        <v/>
      </c>
      <c r="Y101" s="27" t="n"/>
      <c r="Z101" s="27" t="n"/>
      <c r="AA101" s="27" t="n"/>
    </row>
    <row r="102" ht="30" customHeight="1">
      <c r="A102" s="30" t="n"/>
      <c r="B102" s="30" t="n"/>
      <c r="C102" s="31" t="n"/>
      <c r="D102" s="30" t="n"/>
      <c r="E102" s="31" t="n"/>
      <c r="F102" s="31" t="n"/>
      <c r="G102" s="31" t="n"/>
      <c r="H102" s="30" t="n"/>
      <c r="I102" s="31" t="n"/>
      <c r="J102" s="32" t="n"/>
      <c r="K102" s="31" t="n"/>
      <c r="L102" s="33">
        <f>IF($M102=0,"",IF(SUM($N102:$S102)=0,"○ Clear",IF($N102=1,IF(TRIM($C102)="","△ Write the criterion",IF(TRIM($E102)="","△ No Test","△ No Pass line")),IF($O102=1,IF(TRIM($G102)="","△ No Owner","△ "&amp;$G102&amp;" is on the builders list"),IF($P102=1,IF(TRIM($A102)="","△ No ID",IF(COUNTIF($A$6:$A$105,$A102)&gt;1,"△ ID used twice",IF(TRIM($B102)="","△ No gate","△ "&amp;$B102&amp;" isn't on the gate list"))),IF($Q102=1,IF($H102="Met",IF(TRIM($I102)="","△ Met with no Evidence","△ Type the date in Met or waived on"),IF(TRIM($K102)="","△ Waived with no Reason","△ Type the date in Met or waived on")),IF($R102=1,"△ Changed after signing, with no Changes row",IF(TRIM($D102)="","△ Pick what it proves","△ "&amp;$D102&amp;" isn't an Id the charter lists"))))))&amp;IF(SUM($N102:$S102)&gt;1,", and "&amp;(SUM($N102:$S102)-1)&amp;" more",""))&amp;IF($T102=1,"  ◇ vague word in Criterion or Pass line","")&amp;IF($U102=1,"  ◇ waived by a builder",""))</f>
        <v/>
      </c>
      <c r="M102" s="9">
        <f>IF(COUNTA($A102:$K102)&gt;0,1,0)</f>
        <v/>
      </c>
      <c r="N102" s="9">
        <f>IF($M102=0,0,IF(OR(TRIM($C102)="",TRIM($E102)="",TRIM($F102)=""),1,0))</f>
        <v/>
      </c>
      <c r="O102" s="9">
        <f>IF($M102=0,0,IF(OR(TRIM($G102)="",SUMPRODUCT((Finished!$G$20:$G$27&lt;&gt;"")*ISNUMBER(SEARCH(Finished!$G$20:$G$27,$G102)))&gt;0),1,0))</f>
        <v/>
      </c>
      <c r="P102" s="9">
        <f>IF($M102=0,0,IF(OR(TRIM($A102)="",COUNTIF($A$6:$A$105,$A102)&gt;1,TRIM($B102)="",COUNTIF(Finished!$G$31:$G$38,$B102)=0),1,0))</f>
        <v/>
      </c>
      <c r="Q102" s="9">
        <f>IF($M102=0,0,IF($H102="Met",IF(OR(TRIM($I102)="",NOT(ISNUMBER($J102))),1,0),IF($H102="Waived",IF(OR(TRIM($K102)="",NOT(ISNUMBER($J102))),1,0),0)))</f>
        <v/>
      </c>
      <c r="R102" s="9">
        <f>IF(OR($M102=0,Finished!$L$5=0),0,IF(($C102&amp;"|"&amp;$E102&amp;"|"&amp;$F102)=($Y102&amp;"|"&amp;$Z102&amp;"|"&amp;$AA102),0,IF(COUNTIFS(Changes!$B$6:$B$105,$A102,Changes!$A$6:$A$105,Finished!$B$13)=0,1,0)))</f>
        <v/>
      </c>
      <c r="S102" s="9">
        <f>IF($M102=0,0,IF(TRIM($D102)="",1,IF(COUNTIF($X$108:$X$118,$D102)=0,1,0)))</f>
        <v/>
      </c>
      <c r="T102" s="9">
        <f>IF($M102=0,0,IF(SUMPRODUCT(($W$108:$W$119&lt;&gt;"")*ISNUMBER(SEARCH($W$108:$W$119,$F102&amp;" "&amp;$C102)))&gt;0,1,0))</f>
        <v/>
      </c>
      <c r="U102" s="9">
        <f>IF(AND($M102=1,$H102="Waived",SUMPRODUCT((Finished!$G$20:$G$27&lt;&gt;"")*ISNUMBER(SEARCH(Finished!$G$20:$G$27,$K102)))&gt;0),1,0)</f>
        <v/>
      </c>
      <c r="Y102" s="27" t="n"/>
      <c r="Z102" s="27" t="n"/>
      <c r="AA102" s="27" t="n"/>
    </row>
    <row r="103" ht="30" customHeight="1">
      <c r="A103" s="30" t="n"/>
      <c r="B103" s="30" t="n"/>
      <c r="C103" s="31" t="n"/>
      <c r="D103" s="30" t="n"/>
      <c r="E103" s="31" t="n"/>
      <c r="F103" s="31" t="n"/>
      <c r="G103" s="31" t="n"/>
      <c r="H103" s="30" t="n"/>
      <c r="I103" s="31" t="n"/>
      <c r="J103" s="32" t="n"/>
      <c r="K103" s="31" t="n"/>
      <c r="L103" s="33">
        <f>IF($M103=0,"",IF(SUM($N103:$S103)=0,"○ Clear",IF($N103=1,IF(TRIM($C103)="","△ Write the criterion",IF(TRIM($E103)="","△ No Test","△ No Pass line")),IF($O103=1,IF(TRIM($G103)="","△ No Owner","△ "&amp;$G103&amp;" is on the builders list"),IF($P103=1,IF(TRIM($A103)="","△ No ID",IF(COUNTIF($A$6:$A$105,$A103)&gt;1,"△ ID used twice",IF(TRIM($B103)="","△ No gate","△ "&amp;$B103&amp;" isn't on the gate list"))),IF($Q103=1,IF($H103="Met",IF(TRIM($I103)="","△ Met with no Evidence","△ Type the date in Met or waived on"),IF(TRIM($K103)="","△ Waived with no Reason","△ Type the date in Met or waived on")),IF($R103=1,"△ Changed after signing, with no Changes row",IF(TRIM($D103)="","△ Pick what it proves","△ "&amp;$D103&amp;" isn't an Id the charter lists"))))))&amp;IF(SUM($N103:$S103)&gt;1,", and "&amp;(SUM($N103:$S103)-1)&amp;" more",""))&amp;IF($T103=1,"  ◇ vague word in Criterion or Pass line","")&amp;IF($U103=1,"  ◇ waived by a builder",""))</f>
        <v/>
      </c>
      <c r="M103" s="9">
        <f>IF(COUNTA($A103:$K103)&gt;0,1,0)</f>
        <v/>
      </c>
      <c r="N103" s="9">
        <f>IF($M103=0,0,IF(OR(TRIM($C103)="",TRIM($E103)="",TRIM($F103)=""),1,0))</f>
        <v/>
      </c>
      <c r="O103" s="9">
        <f>IF($M103=0,0,IF(OR(TRIM($G103)="",SUMPRODUCT((Finished!$G$20:$G$27&lt;&gt;"")*ISNUMBER(SEARCH(Finished!$G$20:$G$27,$G103)))&gt;0),1,0))</f>
        <v/>
      </c>
      <c r="P103" s="9">
        <f>IF($M103=0,0,IF(OR(TRIM($A103)="",COUNTIF($A$6:$A$105,$A103)&gt;1,TRIM($B103)="",COUNTIF(Finished!$G$31:$G$38,$B103)=0),1,0))</f>
        <v/>
      </c>
      <c r="Q103" s="9">
        <f>IF($M103=0,0,IF($H103="Met",IF(OR(TRIM($I103)="",NOT(ISNUMBER($J103))),1,0),IF($H103="Waived",IF(OR(TRIM($K103)="",NOT(ISNUMBER($J103))),1,0),0)))</f>
        <v/>
      </c>
      <c r="R103" s="9">
        <f>IF(OR($M103=0,Finished!$L$5=0),0,IF(($C103&amp;"|"&amp;$E103&amp;"|"&amp;$F103)=($Y103&amp;"|"&amp;$Z103&amp;"|"&amp;$AA103),0,IF(COUNTIFS(Changes!$B$6:$B$105,$A103,Changes!$A$6:$A$105,Finished!$B$13)=0,1,0)))</f>
        <v/>
      </c>
      <c r="S103" s="9">
        <f>IF($M103=0,0,IF(TRIM($D103)="",1,IF(COUNTIF($X$108:$X$118,$D103)=0,1,0)))</f>
        <v/>
      </c>
      <c r="T103" s="9">
        <f>IF($M103=0,0,IF(SUMPRODUCT(($W$108:$W$119&lt;&gt;"")*ISNUMBER(SEARCH($W$108:$W$119,$F103&amp;" "&amp;$C103)))&gt;0,1,0))</f>
        <v/>
      </c>
      <c r="U103" s="9">
        <f>IF(AND($M103=1,$H103="Waived",SUMPRODUCT((Finished!$G$20:$G$27&lt;&gt;"")*ISNUMBER(SEARCH(Finished!$G$20:$G$27,$K103)))&gt;0),1,0)</f>
        <v/>
      </c>
      <c r="Y103" s="27" t="n"/>
      <c r="Z103" s="27" t="n"/>
      <c r="AA103" s="27" t="n"/>
    </row>
    <row r="104" ht="30" customHeight="1">
      <c r="A104" s="30" t="n"/>
      <c r="B104" s="30" t="n"/>
      <c r="C104" s="31" t="n"/>
      <c r="D104" s="30" t="n"/>
      <c r="E104" s="31" t="n"/>
      <c r="F104" s="31" t="n"/>
      <c r="G104" s="31" t="n"/>
      <c r="H104" s="30" t="n"/>
      <c r="I104" s="31" t="n"/>
      <c r="J104" s="32" t="n"/>
      <c r="K104" s="31" t="n"/>
      <c r="L104" s="33">
        <f>IF($M104=0,"",IF(SUM($N104:$S104)=0,"○ Clear",IF($N104=1,IF(TRIM($C104)="","△ Write the criterion",IF(TRIM($E104)="","△ No Test","△ No Pass line")),IF($O104=1,IF(TRIM($G104)="","△ No Owner","△ "&amp;$G104&amp;" is on the builders list"),IF($P104=1,IF(TRIM($A104)="","△ No ID",IF(COUNTIF($A$6:$A$105,$A104)&gt;1,"△ ID used twice",IF(TRIM($B104)="","△ No gate","△ "&amp;$B104&amp;" isn't on the gate list"))),IF($Q104=1,IF($H104="Met",IF(TRIM($I104)="","△ Met with no Evidence","△ Type the date in Met or waived on"),IF(TRIM($K104)="","△ Waived with no Reason","△ Type the date in Met or waived on")),IF($R104=1,"△ Changed after signing, with no Changes row",IF(TRIM($D104)="","△ Pick what it proves","△ "&amp;$D104&amp;" isn't an Id the charter lists"))))))&amp;IF(SUM($N104:$S104)&gt;1,", and "&amp;(SUM($N104:$S104)-1)&amp;" more",""))&amp;IF($T104=1,"  ◇ vague word in Criterion or Pass line","")&amp;IF($U104=1,"  ◇ waived by a builder",""))</f>
        <v/>
      </c>
      <c r="M104" s="9">
        <f>IF(COUNTA($A104:$K104)&gt;0,1,0)</f>
        <v/>
      </c>
      <c r="N104" s="9">
        <f>IF($M104=0,0,IF(OR(TRIM($C104)="",TRIM($E104)="",TRIM($F104)=""),1,0))</f>
        <v/>
      </c>
      <c r="O104" s="9">
        <f>IF($M104=0,0,IF(OR(TRIM($G104)="",SUMPRODUCT((Finished!$G$20:$G$27&lt;&gt;"")*ISNUMBER(SEARCH(Finished!$G$20:$G$27,$G104)))&gt;0),1,0))</f>
        <v/>
      </c>
      <c r="P104" s="9">
        <f>IF($M104=0,0,IF(OR(TRIM($A104)="",COUNTIF($A$6:$A$105,$A104)&gt;1,TRIM($B104)="",COUNTIF(Finished!$G$31:$G$38,$B104)=0),1,0))</f>
        <v/>
      </c>
      <c r="Q104" s="9">
        <f>IF($M104=0,0,IF($H104="Met",IF(OR(TRIM($I104)="",NOT(ISNUMBER($J104))),1,0),IF($H104="Waived",IF(OR(TRIM($K104)="",NOT(ISNUMBER($J104))),1,0),0)))</f>
        <v/>
      </c>
      <c r="R104" s="9">
        <f>IF(OR($M104=0,Finished!$L$5=0),0,IF(($C104&amp;"|"&amp;$E104&amp;"|"&amp;$F104)=($Y104&amp;"|"&amp;$Z104&amp;"|"&amp;$AA104),0,IF(COUNTIFS(Changes!$B$6:$B$105,$A104,Changes!$A$6:$A$105,Finished!$B$13)=0,1,0)))</f>
        <v/>
      </c>
      <c r="S104" s="9">
        <f>IF($M104=0,0,IF(TRIM($D104)="",1,IF(COUNTIF($X$108:$X$118,$D104)=0,1,0)))</f>
        <v/>
      </c>
      <c r="T104" s="9">
        <f>IF($M104=0,0,IF(SUMPRODUCT(($W$108:$W$119&lt;&gt;"")*ISNUMBER(SEARCH($W$108:$W$119,$F104&amp;" "&amp;$C104)))&gt;0,1,0))</f>
        <v/>
      </c>
      <c r="U104" s="9">
        <f>IF(AND($M104=1,$H104="Waived",SUMPRODUCT((Finished!$G$20:$G$27&lt;&gt;"")*ISNUMBER(SEARCH(Finished!$G$20:$G$27,$K104)))&gt;0),1,0)</f>
        <v/>
      </c>
      <c r="Y104" s="27" t="n"/>
      <c r="Z104" s="27" t="n"/>
      <c r="AA104" s="27" t="n"/>
    </row>
    <row r="105" ht="30" customHeight="1">
      <c r="A105" s="30" t="n"/>
      <c r="B105" s="30" t="n"/>
      <c r="C105" s="31" t="n"/>
      <c r="D105" s="30" t="n"/>
      <c r="E105" s="31" t="n"/>
      <c r="F105" s="31" t="n"/>
      <c r="G105" s="31" t="n"/>
      <c r="H105" s="30" t="n"/>
      <c r="I105" s="31" t="n"/>
      <c r="J105" s="32" t="n"/>
      <c r="K105" s="31" t="n"/>
      <c r="L105" s="33">
        <f>IF($M105=0,"",IF(SUM($N105:$S105)=0,"○ Clear",IF($N105=1,IF(TRIM($C105)="","△ Write the criterion",IF(TRIM($E105)="","△ No Test","△ No Pass line")),IF($O105=1,IF(TRIM($G105)="","△ No Owner","△ "&amp;$G105&amp;" is on the builders list"),IF($P105=1,IF(TRIM($A105)="","△ No ID",IF(COUNTIF($A$6:$A$105,$A105)&gt;1,"△ ID used twice",IF(TRIM($B105)="","△ No gate","△ "&amp;$B105&amp;" isn't on the gate list"))),IF($Q105=1,IF($H105="Met",IF(TRIM($I105)="","△ Met with no Evidence","△ Type the date in Met or waived on"),IF(TRIM($K105)="","△ Waived with no Reason","△ Type the date in Met or waived on")),IF($R105=1,"△ Changed after signing, with no Changes row",IF(TRIM($D105)="","△ Pick what it proves","△ "&amp;$D105&amp;" isn't an Id the charter lists"))))))&amp;IF(SUM($N105:$S105)&gt;1,", and "&amp;(SUM($N105:$S105)-1)&amp;" more",""))&amp;IF($T105=1,"  ◇ vague word in Criterion or Pass line","")&amp;IF($U105=1,"  ◇ waived by a builder",""))</f>
        <v/>
      </c>
      <c r="M105" s="9">
        <f>IF(COUNTA($A105:$K105)&gt;0,1,0)</f>
        <v/>
      </c>
      <c r="N105" s="9">
        <f>IF($M105=0,0,IF(OR(TRIM($C105)="",TRIM($E105)="",TRIM($F105)=""),1,0))</f>
        <v/>
      </c>
      <c r="O105" s="9">
        <f>IF($M105=0,0,IF(OR(TRIM($G105)="",SUMPRODUCT((Finished!$G$20:$G$27&lt;&gt;"")*ISNUMBER(SEARCH(Finished!$G$20:$G$27,$G105)))&gt;0),1,0))</f>
        <v/>
      </c>
      <c r="P105" s="9">
        <f>IF($M105=0,0,IF(OR(TRIM($A105)="",COUNTIF($A$6:$A$105,$A105)&gt;1,TRIM($B105)="",COUNTIF(Finished!$G$31:$G$38,$B105)=0),1,0))</f>
        <v/>
      </c>
      <c r="Q105" s="9">
        <f>IF($M105=0,0,IF($H105="Met",IF(OR(TRIM($I105)="",NOT(ISNUMBER($J105))),1,0),IF($H105="Waived",IF(OR(TRIM($K105)="",NOT(ISNUMBER($J105))),1,0),0)))</f>
        <v/>
      </c>
      <c r="R105" s="9">
        <f>IF(OR($M105=0,Finished!$L$5=0),0,IF(($C105&amp;"|"&amp;$E105&amp;"|"&amp;$F105)=($Y105&amp;"|"&amp;$Z105&amp;"|"&amp;$AA105),0,IF(COUNTIFS(Changes!$B$6:$B$105,$A105,Changes!$A$6:$A$105,Finished!$B$13)=0,1,0)))</f>
        <v/>
      </c>
      <c r="S105" s="9">
        <f>IF($M105=0,0,IF(TRIM($D105)="",1,IF(COUNTIF($X$108:$X$118,$D105)=0,1,0)))</f>
        <v/>
      </c>
      <c r="T105" s="9">
        <f>IF($M105=0,0,IF(SUMPRODUCT(($W$108:$W$119&lt;&gt;"")*ISNUMBER(SEARCH($W$108:$W$119,$F105&amp;" "&amp;$C105)))&gt;0,1,0))</f>
        <v/>
      </c>
      <c r="U105" s="9">
        <f>IF(AND($M105=1,$H105="Waived",SUMPRODUCT((Finished!$G$20:$G$27&lt;&gt;"")*ISNUMBER(SEARCH(Finished!$G$20:$G$27,$K105)))&gt;0),1,0)</f>
        <v/>
      </c>
      <c r="Y105" s="27" t="n"/>
      <c r="Z105" s="27" t="n"/>
      <c r="AA105" s="27" t="n"/>
    </row>
    <row r="107">
      <c r="W107" s="17" t="inlineStr">
        <is>
          <t>Vague words, typed</t>
        </is>
      </c>
      <c r="X107" s="18" t="inlineStr">
        <is>
          <t>Ids it can prove</t>
        </is>
      </c>
    </row>
    <row r="108">
      <c r="W108" s="27" t="inlineStr">
        <is>
          <t>fast</t>
        </is>
      </c>
      <c r="X108" s="9" t="inlineStr">
        <is>
          <t>Whole project</t>
        </is>
      </c>
    </row>
    <row r="109">
      <c r="W109" s="27" t="inlineStr">
        <is>
          <t>easy</t>
        </is>
      </c>
      <c r="X109" s="9">
        <f>IF(Finished!$H$7="","",Finished!$H$7)</f>
        <v/>
      </c>
    </row>
    <row r="110">
      <c r="W110" s="27" t="inlineStr">
        <is>
          <t>intuitive</t>
        </is>
      </c>
      <c r="X110" s="9">
        <f>IF(Finished!$H$8="","",Finished!$H$8)</f>
        <v/>
      </c>
    </row>
    <row r="111">
      <c r="W111" s="27" t="inlineStr">
        <is>
          <t>user-friendly</t>
        </is>
      </c>
      <c r="X111" s="9">
        <f>IF(Finished!$H$9="","",Finished!$H$9)</f>
        <v/>
      </c>
    </row>
    <row r="112">
      <c r="W112" s="27" t="inlineStr">
        <is>
          <t>smooth</t>
        </is>
      </c>
      <c r="X112" s="9">
        <f>IF(Finished!$H$10="","",Finished!$H$10)</f>
        <v/>
      </c>
    </row>
    <row r="113">
      <c r="W113" s="27" t="inlineStr">
        <is>
          <t>good enough</t>
        </is>
      </c>
      <c r="X113" s="9">
        <f>IF(Finished!$H$11="","",Finished!$H$11)</f>
        <v/>
      </c>
    </row>
    <row r="114">
      <c r="W114" s="27" t="inlineStr">
        <is>
          <t>acceptable</t>
        </is>
      </c>
      <c r="X114" s="9">
        <f>IF(Finished!$H$12="","",Finished!$H$12)</f>
        <v/>
      </c>
    </row>
    <row r="115">
      <c r="W115" s="27" t="inlineStr">
        <is>
          <t>adequate</t>
        </is>
      </c>
      <c r="X115" s="9">
        <f>IF(Finished!$H$13="","",Finished!$H$13)</f>
        <v/>
      </c>
    </row>
    <row r="116">
      <c r="W116" s="27" t="inlineStr">
        <is>
          <t>reasonable</t>
        </is>
      </c>
      <c r="X116" s="9">
        <f>IF(Finished!$H$14="","",Finished!$H$14)</f>
        <v/>
      </c>
    </row>
    <row r="117">
      <c r="W117" s="27" t="inlineStr">
        <is>
          <t>appropriate</t>
        </is>
      </c>
      <c r="X117" s="9">
        <f>IF(Finished!$H$15="","",Finished!$H$15)</f>
        <v/>
      </c>
    </row>
    <row r="118">
      <c r="W118" s="27" t="inlineStr">
        <is>
          <t>as expected</t>
        </is>
      </c>
      <c r="X118" s="9">
        <f>IF(Finished!$H$16="","",Finished!$H$16)</f>
        <v/>
      </c>
    </row>
    <row r="119">
      <c r="W119" s="27" t="inlineStr">
        <is>
          <t>looks right</t>
        </is>
      </c>
    </row>
  </sheetData>
  <sheetProtection selectLockedCells="0" selectUnlockedCells="0" sheet="1" objects="0" insertRows="1" insertHyperlinks="1" autoFilter="0" scenarios="0" formatColumns="0" deleteColumns="1" insertColumns="1" pivotTables="1" deleteRows="1" formatCells="0" formatRows="0" sort="0"/>
  <autoFilter ref="A5:AA105"/>
  <conditionalFormatting sqref="L6:L105">
    <cfRule type="expression" priority="1" dxfId="0" stopIfTrue="0">
      <formula>LEFT(L6,1)="△"</formula>
    </cfRule>
  </conditionalFormatting>
  <dataValidations count="5">
    <dataValidation sqref="A6:A105" showDropDown="0" showInputMessage="0" showErrorMessage="1" allowBlank="1" errorTitle="Check this entry" error="Another criterion already has this ID. Number criteria yourself and never reuse one." type="custom" errorStyle="stop">
      <formula1>COUNTIF($A$6:$A$105,A6)=1</formula1>
    </dataValidation>
    <dataValidation sqref="B6:B105" showDropDown="0" showInputMessage="0" showErrorMessage="1" allowBlank="1" errorTitle="Check this entry" error="That isn't a gate on Finished. You can keep it, and check 3 will flag it." type="list" errorStyle="warning">
      <formula1>Finished!$G$31:$G$38</formula1>
    </dataValidation>
    <dataValidation sqref="D6:D105" showDropDown="0" showInputMessage="0" showErrorMessage="1" allowBlank="1" errorTitle="Check this entry" error="That isn't an Id under What the charter delivers, or Whole project. You can keep it, and check 7 will flag it." type="list" errorStyle="warning">
      <formula1>$X$108:$X$118</formula1>
    </dataValidation>
    <dataValidation sqref="H6:H105" showDropDown="0" showInputMessage="0" showErrorMessage="1" allowBlank="1" errorTitle="Check this entry" error="Pick Open, Met or Waived, or leave it blank." type="list" errorStyle="stop">
      <formula1>"Open,Met,Waived"</formula1>
    </dataValidation>
    <dataValidation sqref="J6:J105" showDropDown="0" showInputMessage="0" showErrorMessage="1" allowBlank="1" errorTitle="Check this entry" error="Type the day it was met or waived, such as 14 Oct 2026."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H105"/>
  <sheetViews>
    <sheetView showGridLines="0" tabSelected="0" workbookViewId="0">
      <pane ySplit="5" topLeftCell="A6" activePane="bottomLeft" state="frozen"/>
      <selection pane="bottomLeft" activeCell="A1" sqref="A1"/>
    </sheetView>
  </sheetViews>
  <sheetFormatPr baseColWidth="8" defaultRowHeight="15"/>
  <cols>
    <col width="10" customWidth="1" min="1" max="1"/>
    <col width="11" customWidth="1" min="2" max="2"/>
    <col width="13" customWidth="1" min="3" max="3"/>
    <col width="48" customWidth="1" min="4" max="4"/>
    <col width="44" customWidth="1" min="5" max="5"/>
    <col width="28" customWidth="1" min="6" max="6"/>
    <col width="18" customWidth="1" min="7" max="7"/>
    <col width="34" customWidth="1" min="8" max="8"/>
  </cols>
  <sheetData>
    <row r="1" ht="36" customHeight="1">
      <c r="A1" s="1" t="inlineStr">
        <is>
          <t>Changes (Example)</t>
        </is>
      </c>
      <c r="H1" t="n"/>
    </row>
    <row r="2" ht="16" customHeight="1">
      <c r="A2" s="11">
        <f>IF(TRIM(Finished!$B$6)="","","Project: "&amp;Finished!$B$6&amp;IF(TRIM(Finished!$B$7)="",".",". Sits under: "&amp;Finished!$B$7&amp;"."))</f>
        <v/>
      </c>
    </row>
    <row r="3" ht="20" customHeight="1">
      <c r="A3" s="3" t="inlineStr">
        <is>
          <t>Example. Hollins Software and everyone in it are made up. Billing Engine Rewrite, as of 22 Oct 2026. Start your own from the blank file.</t>
        </is>
      </c>
      <c r="B3" s="4" t="n"/>
      <c r="C3" s="4" t="n"/>
      <c r="D3" s="4" t="n"/>
      <c r="E3" s="4" t="n"/>
      <c r="F3" s="4" t="n"/>
      <c r="G3" s="4" t="n"/>
      <c r="H3" s="4" t="n"/>
    </row>
    <row r="4" ht="18" customHeight="1">
      <c r="A4" s="13" t="inlineStr">
        <is>
          <t>CHANGES</t>
        </is>
      </c>
      <c r="B4" s="13" t="n"/>
      <c r="C4" s="13" t="n"/>
      <c r="D4" s="13" t="n"/>
      <c r="E4" s="13" t="n"/>
      <c r="F4" s="13" t="n"/>
      <c r="G4" s="13" t="n"/>
      <c r="H4" s="13" t="n"/>
    </row>
    <row r="5" ht="30" customHeight="1">
      <c r="A5" s="17" t="inlineStr">
        <is>
          <t>Version</t>
        </is>
      </c>
      <c r="B5" s="17" t="inlineStr">
        <is>
          <t>Criterion</t>
        </is>
      </c>
      <c r="C5" s="17" t="inlineStr">
        <is>
          <t>Date</t>
        </is>
      </c>
      <c r="D5" s="17" t="inlineStr">
        <is>
          <t>What changed</t>
        </is>
      </c>
      <c r="E5" s="17" t="inlineStr">
        <is>
          <t>Why</t>
        </is>
      </c>
      <c r="F5" s="17" t="inlineStr">
        <is>
          <t>Decided by</t>
        </is>
      </c>
      <c r="G5" s="17" t="inlineStr">
        <is>
          <t>Sponsor agreed</t>
        </is>
      </c>
      <c r="H5" s="18" t="inlineStr">
        <is>
          <t>Row check</t>
        </is>
      </c>
    </row>
    <row r="6" ht="32" customHeight="1">
      <c r="A6" s="30" t="inlineStr">
        <is>
          <t>v2</t>
        </is>
      </c>
      <c r="B6" s="30" t="inlineStr">
        <is>
          <t>C-04</t>
        </is>
      </c>
      <c r="C6" s="32" t="n">
        <v>46286</v>
      </c>
      <c r="D6" s="31" t="inlineStr">
        <is>
          <t>Test was on a sample copy, now on a full copy</t>
        </is>
      </c>
      <c r="E6" s="31" t="inlineStr">
        <is>
          <t>A sample copy misses invoices kept in the archive</t>
        </is>
      </c>
      <c r="F6" s="31" t="inlineStr">
        <is>
          <t>Anders (Engineering Manager)</t>
        </is>
      </c>
      <c r="G6" s="30" t="inlineStr">
        <is>
          <t>No sponsor named</t>
        </is>
      </c>
      <c r="H6" s="33">
        <f>IF(COUNTA($A6:$G6)=0,"",IF(OR(TRIM($A6)="",TRIM($B6)="",NOT(ISNUMBER($C6)),TRIM($D6)="",TRIM($E6)="",TRIM($F6)="",TRIM($G6)=""),"△ Fill in every column",IF(COUNTIF(Criteria!$A$6:$A$105,$B6)=0,"△ No criterion has this ID",IF($G6="No","△ The sponsor hasn't agreed",IF($G6="No sponsor named","○ Clear  ◇ no sponsor to agree","○ Clear")))))</f>
        <v/>
      </c>
    </row>
    <row r="7" ht="30" customHeight="1">
      <c r="A7" s="30" t="n"/>
      <c r="B7" s="30" t="n"/>
      <c r="C7" s="32" t="n"/>
      <c r="D7" s="31" t="n"/>
      <c r="E7" s="31" t="n"/>
      <c r="F7" s="31" t="n"/>
      <c r="G7" s="30" t="n"/>
      <c r="H7" s="33">
        <f>IF(COUNTA($A7:$G7)=0,"",IF(OR(TRIM($A7)="",TRIM($B7)="",NOT(ISNUMBER($C7)),TRIM($D7)="",TRIM($E7)="",TRIM($F7)="",TRIM($G7)=""),"△ Fill in every column",IF(COUNTIF(Criteria!$A$6:$A$105,$B7)=0,"△ No criterion has this ID",IF($G7="No","△ The sponsor hasn't agreed",IF($G7="No sponsor named","○ Clear  ◇ no sponsor to agree","○ Clear")))))</f>
        <v/>
      </c>
    </row>
    <row r="8" ht="30" customHeight="1">
      <c r="A8" s="30" t="n"/>
      <c r="B8" s="30" t="n"/>
      <c r="C8" s="32" t="n"/>
      <c r="D8" s="31" t="n"/>
      <c r="E8" s="31" t="n"/>
      <c r="F8" s="31" t="n"/>
      <c r="G8" s="30" t="n"/>
      <c r="H8" s="33">
        <f>IF(COUNTA($A8:$G8)=0,"",IF(OR(TRIM($A8)="",TRIM($B8)="",NOT(ISNUMBER($C8)),TRIM($D8)="",TRIM($E8)="",TRIM($F8)="",TRIM($G8)=""),"△ Fill in every column",IF(COUNTIF(Criteria!$A$6:$A$105,$B8)=0,"△ No criterion has this ID",IF($G8="No","△ The sponsor hasn't agreed",IF($G8="No sponsor named","○ Clear  ◇ no sponsor to agree","○ Clear")))))</f>
        <v/>
      </c>
    </row>
    <row r="9" ht="30" customHeight="1">
      <c r="A9" s="30" t="n"/>
      <c r="B9" s="30" t="n"/>
      <c r="C9" s="32" t="n"/>
      <c r="D9" s="31" t="n"/>
      <c r="E9" s="31" t="n"/>
      <c r="F9" s="31" t="n"/>
      <c r="G9" s="30" t="n"/>
      <c r="H9" s="33">
        <f>IF(COUNTA($A9:$G9)=0,"",IF(OR(TRIM($A9)="",TRIM($B9)="",NOT(ISNUMBER($C9)),TRIM($D9)="",TRIM($E9)="",TRIM($F9)="",TRIM($G9)=""),"△ Fill in every column",IF(COUNTIF(Criteria!$A$6:$A$105,$B9)=0,"△ No criterion has this ID",IF($G9="No","△ The sponsor hasn't agreed",IF($G9="No sponsor named","○ Clear  ◇ no sponsor to agree","○ Clear")))))</f>
        <v/>
      </c>
    </row>
    <row r="10" ht="30" customHeight="1">
      <c r="A10" s="30" t="n"/>
      <c r="B10" s="30" t="n"/>
      <c r="C10" s="32" t="n"/>
      <c r="D10" s="31" t="n"/>
      <c r="E10" s="31" t="n"/>
      <c r="F10" s="31" t="n"/>
      <c r="G10" s="30" t="n"/>
      <c r="H10" s="33">
        <f>IF(COUNTA($A10:$G10)=0,"",IF(OR(TRIM($A10)="",TRIM($B10)="",NOT(ISNUMBER($C10)),TRIM($D10)="",TRIM($E10)="",TRIM($F10)="",TRIM($G10)=""),"△ Fill in every column",IF(COUNTIF(Criteria!$A$6:$A$105,$B10)=0,"△ No criterion has this ID",IF($G10="No","△ The sponsor hasn't agreed",IF($G10="No sponsor named","○ Clear  ◇ no sponsor to agree","○ Clear")))))</f>
        <v/>
      </c>
    </row>
    <row r="11" ht="30" customHeight="1">
      <c r="A11" s="30" t="n"/>
      <c r="B11" s="30" t="n"/>
      <c r="C11" s="32" t="n"/>
      <c r="D11" s="31" t="n"/>
      <c r="E11" s="31" t="n"/>
      <c r="F11" s="31" t="n"/>
      <c r="G11" s="30" t="n"/>
      <c r="H11" s="33">
        <f>IF(COUNTA($A11:$G11)=0,"",IF(OR(TRIM($A11)="",TRIM($B11)="",NOT(ISNUMBER($C11)),TRIM($D11)="",TRIM($E11)="",TRIM($F11)="",TRIM($G11)=""),"△ Fill in every column",IF(COUNTIF(Criteria!$A$6:$A$105,$B11)=0,"△ No criterion has this ID",IF($G11="No","△ The sponsor hasn't agreed",IF($G11="No sponsor named","○ Clear  ◇ no sponsor to agree","○ Clear")))))</f>
        <v/>
      </c>
    </row>
    <row r="12" ht="30" customHeight="1">
      <c r="A12" s="30" t="n"/>
      <c r="B12" s="30" t="n"/>
      <c r="C12" s="32" t="n"/>
      <c r="D12" s="31" t="n"/>
      <c r="E12" s="31" t="n"/>
      <c r="F12" s="31" t="n"/>
      <c r="G12" s="30" t="n"/>
      <c r="H12" s="33">
        <f>IF(COUNTA($A12:$G12)=0,"",IF(OR(TRIM($A12)="",TRIM($B12)="",NOT(ISNUMBER($C12)),TRIM($D12)="",TRIM($E12)="",TRIM($F12)="",TRIM($G12)=""),"△ Fill in every column",IF(COUNTIF(Criteria!$A$6:$A$105,$B12)=0,"△ No criterion has this ID",IF($G12="No","△ The sponsor hasn't agreed",IF($G12="No sponsor named","○ Clear  ◇ no sponsor to agree","○ Clear")))))</f>
        <v/>
      </c>
    </row>
    <row r="13" ht="30" customHeight="1">
      <c r="A13" s="30" t="n"/>
      <c r="B13" s="30" t="n"/>
      <c r="C13" s="32" t="n"/>
      <c r="D13" s="31" t="n"/>
      <c r="E13" s="31" t="n"/>
      <c r="F13" s="31" t="n"/>
      <c r="G13" s="30" t="n"/>
      <c r="H13" s="33">
        <f>IF(COUNTA($A13:$G13)=0,"",IF(OR(TRIM($A13)="",TRIM($B13)="",NOT(ISNUMBER($C13)),TRIM($D13)="",TRIM($E13)="",TRIM($F13)="",TRIM($G13)=""),"△ Fill in every column",IF(COUNTIF(Criteria!$A$6:$A$105,$B13)=0,"△ No criterion has this ID",IF($G13="No","△ The sponsor hasn't agreed",IF($G13="No sponsor named","○ Clear  ◇ no sponsor to agree","○ Clear")))))</f>
        <v/>
      </c>
    </row>
    <row r="14" ht="30" customHeight="1">
      <c r="A14" s="30" t="n"/>
      <c r="B14" s="30" t="n"/>
      <c r="C14" s="32" t="n"/>
      <c r="D14" s="31" t="n"/>
      <c r="E14" s="31" t="n"/>
      <c r="F14" s="31" t="n"/>
      <c r="G14" s="30" t="n"/>
      <c r="H14" s="33">
        <f>IF(COUNTA($A14:$G14)=0,"",IF(OR(TRIM($A14)="",TRIM($B14)="",NOT(ISNUMBER($C14)),TRIM($D14)="",TRIM($E14)="",TRIM($F14)="",TRIM($G14)=""),"△ Fill in every column",IF(COUNTIF(Criteria!$A$6:$A$105,$B14)=0,"△ No criterion has this ID",IF($G14="No","△ The sponsor hasn't agreed",IF($G14="No sponsor named","○ Clear  ◇ no sponsor to agree","○ Clear")))))</f>
        <v/>
      </c>
    </row>
    <row r="15" ht="30" customHeight="1">
      <c r="A15" s="30" t="n"/>
      <c r="B15" s="30" t="n"/>
      <c r="C15" s="32" t="n"/>
      <c r="D15" s="31" t="n"/>
      <c r="E15" s="31" t="n"/>
      <c r="F15" s="31" t="n"/>
      <c r="G15" s="30" t="n"/>
      <c r="H15" s="33">
        <f>IF(COUNTA($A15:$G15)=0,"",IF(OR(TRIM($A15)="",TRIM($B15)="",NOT(ISNUMBER($C15)),TRIM($D15)="",TRIM($E15)="",TRIM($F15)="",TRIM($G15)=""),"△ Fill in every column",IF(COUNTIF(Criteria!$A$6:$A$105,$B15)=0,"△ No criterion has this ID",IF($G15="No","△ The sponsor hasn't agreed",IF($G15="No sponsor named","○ Clear  ◇ no sponsor to agree","○ Clear")))))</f>
        <v/>
      </c>
    </row>
    <row r="16" ht="30" customHeight="1">
      <c r="A16" s="30" t="n"/>
      <c r="B16" s="30" t="n"/>
      <c r="C16" s="32" t="n"/>
      <c r="D16" s="31" t="n"/>
      <c r="E16" s="31" t="n"/>
      <c r="F16" s="31" t="n"/>
      <c r="G16" s="30" t="n"/>
      <c r="H16" s="33">
        <f>IF(COUNTA($A16:$G16)=0,"",IF(OR(TRIM($A16)="",TRIM($B16)="",NOT(ISNUMBER($C16)),TRIM($D16)="",TRIM($E16)="",TRIM($F16)="",TRIM($G16)=""),"△ Fill in every column",IF(COUNTIF(Criteria!$A$6:$A$105,$B16)=0,"△ No criterion has this ID",IF($G16="No","△ The sponsor hasn't agreed",IF($G16="No sponsor named","○ Clear  ◇ no sponsor to agree","○ Clear")))))</f>
        <v/>
      </c>
    </row>
    <row r="17" ht="30" customHeight="1">
      <c r="A17" s="30" t="n"/>
      <c r="B17" s="30" t="n"/>
      <c r="C17" s="32" t="n"/>
      <c r="D17" s="31" t="n"/>
      <c r="E17" s="31" t="n"/>
      <c r="F17" s="31" t="n"/>
      <c r="G17" s="30" t="n"/>
      <c r="H17" s="33">
        <f>IF(COUNTA($A17:$G17)=0,"",IF(OR(TRIM($A17)="",TRIM($B17)="",NOT(ISNUMBER($C17)),TRIM($D17)="",TRIM($E17)="",TRIM($F17)="",TRIM($G17)=""),"△ Fill in every column",IF(COUNTIF(Criteria!$A$6:$A$105,$B17)=0,"△ No criterion has this ID",IF($G17="No","△ The sponsor hasn't agreed",IF($G17="No sponsor named","○ Clear  ◇ no sponsor to agree","○ Clear")))))</f>
        <v/>
      </c>
    </row>
    <row r="18" ht="30" customHeight="1">
      <c r="A18" s="30" t="n"/>
      <c r="B18" s="30" t="n"/>
      <c r="C18" s="32" t="n"/>
      <c r="D18" s="31" t="n"/>
      <c r="E18" s="31" t="n"/>
      <c r="F18" s="31" t="n"/>
      <c r="G18" s="30" t="n"/>
      <c r="H18" s="33">
        <f>IF(COUNTA($A18:$G18)=0,"",IF(OR(TRIM($A18)="",TRIM($B18)="",NOT(ISNUMBER($C18)),TRIM($D18)="",TRIM($E18)="",TRIM($F18)="",TRIM($G18)=""),"△ Fill in every column",IF(COUNTIF(Criteria!$A$6:$A$105,$B18)=0,"△ No criterion has this ID",IF($G18="No","△ The sponsor hasn't agreed",IF($G18="No sponsor named","○ Clear  ◇ no sponsor to agree","○ Clear")))))</f>
        <v/>
      </c>
    </row>
    <row r="19" ht="30" customHeight="1">
      <c r="A19" s="30" t="n"/>
      <c r="B19" s="30" t="n"/>
      <c r="C19" s="32" t="n"/>
      <c r="D19" s="31" t="n"/>
      <c r="E19" s="31" t="n"/>
      <c r="F19" s="31" t="n"/>
      <c r="G19" s="30" t="n"/>
      <c r="H19" s="33">
        <f>IF(COUNTA($A19:$G19)=0,"",IF(OR(TRIM($A19)="",TRIM($B19)="",NOT(ISNUMBER($C19)),TRIM($D19)="",TRIM($E19)="",TRIM($F19)="",TRIM($G19)=""),"△ Fill in every column",IF(COUNTIF(Criteria!$A$6:$A$105,$B19)=0,"△ No criterion has this ID",IF($G19="No","△ The sponsor hasn't agreed",IF($G19="No sponsor named","○ Clear  ◇ no sponsor to agree","○ Clear")))))</f>
        <v/>
      </c>
    </row>
    <row r="20" ht="30" customHeight="1">
      <c r="A20" s="30" t="n"/>
      <c r="B20" s="30" t="n"/>
      <c r="C20" s="32" t="n"/>
      <c r="D20" s="31" t="n"/>
      <c r="E20" s="31" t="n"/>
      <c r="F20" s="31" t="n"/>
      <c r="G20" s="30" t="n"/>
      <c r="H20" s="33">
        <f>IF(COUNTA($A20:$G20)=0,"",IF(OR(TRIM($A20)="",TRIM($B20)="",NOT(ISNUMBER($C20)),TRIM($D20)="",TRIM($E20)="",TRIM($F20)="",TRIM($G20)=""),"△ Fill in every column",IF(COUNTIF(Criteria!$A$6:$A$105,$B20)=0,"△ No criterion has this ID",IF($G20="No","△ The sponsor hasn't agreed",IF($G20="No sponsor named","○ Clear  ◇ no sponsor to agree","○ Clear")))))</f>
        <v/>
      </c>
    </row>
    <row r="21" ht="30" customHeight="1">
      <c r="A21" s="30" t="n"/>
      <c r="B21" s="30" t="n"/>
      <c r="C21" s="32" t="n"/>
      <c r="D21" s="31" t="n"/>
      <c r="E21" s="31" t="n"/>
      <c r="F21" s="31" t="n"/>
      <c r="G21" s="30" t="n"/>
      <c r="H21" s="33">
        <f>IF(COUNTA($A21:$G21)=0,"",IF(OR(TRIM($A21)="",TRIM($B21)="",NOT(ISNUMBER($C21)),TRIM($D21)="",TRIM($E21)="",TRIM($F21)="",TRIM($G21)=""),"△ Fill in every column",IF(COUNTIF(Criteria!$A$6:$A$105,$B21)=0,"△ No criterion has this ID",IF($G21="No","△ The sponsor hasn't agreed",IF($G21="No sponsor named","○ Clear  ◇ no sponsor to agree","○ Clear")))))</f>
        <v/>
      </c>
    </row>
    <row r="22" ht="30" customHeight="1">
      <c r="A22" s="30" t="n"/>
      <c r="B22" s="30" t="n"/>
      <c r="C22" s="32" t="n"/>
      <c r="D22" s="31" t="n"/>
      <c r="E22" s="31" t="n"/>
      <c r="F22" s="31" t="n"/>
      <c r="G22" s="30" t="n"/>
      <c r="H22" s="33">
        <f>IF(COUNTA($A22:$G22)=0,"",IF(OR(TRIM($A22)="",TRIM($B22)="",NOT(ISNUMBER($C22)),TRIM($D22)="",TRIM($E22)="",TRIM($F22)="",TRIM($G22)=""),"△ Fill in every column",IF(COUNTIF(Criteria!$A$6:$A$105,$B22)=0,"△ No criterion has this ID",IF($G22="No","△ The sponsor hasn't agreed",IF($G22="No sponsor named","○ Clear  ◇ no sponsor to agree","○ Clear")))))</f>
        <v/>
      </c>
    </row>
    <row r="23" ht="30" customHeight="1">
      <c r="A23" s="30" t="n"/>
      <c r="B23" s="30" t="n"/>
      <c r="C23" s="32" t="n"/>
      <c r="D23" s="31" t="n"/>
      <c r="E23" s="31" t="n"/>
      <c r="F23" s="31" t="n"/>
      <c r="G23" s="30" t="n"/>
      <c r="H23" s="33">
        <f>IF(COUNTA($A23:$G23)=0,"",IF(OR(TRIM($A23)="",TRIM($B23)="",NOT(ISNUMBER($C23)),TRIM($D23)="",TRIM($E23)="",TRIM($F23)="",TRIM($G23)=""),"△ Fill in every column",IF(COUNTIF(Criteria!$A$6:$A$105,$B23)=0,"△ No criterion has this ID",IF($G23="No","△ The sponsor hasn't agreed",IF($G23="No sponsor named","○ Clear  ◇ no sponsor to agree","○ Clear")))))</f>
        <v/>
      </c>
    </row>
    <row r="24" ht="30" customHeight="1">
      <c r="A24" s="30" t="n"/>
      <c r="B24" s="30" t="n"/>
      <c r="C24" s="32" t="n"/>
      <c r="D24" s="31" t="n"/>
      <c r="E24" s="31" t="n"/>
      <c r="F24" s="31" t="n"/>
      <c r="G24" s="30" t="n"/>
      <c r="H24" s="33">
        <f>IF(COUNTA($A24:$G24)=0,"",IF(OR(TRIM($A24)="",TRIM($B24)="",NOT(ISNUMBER($C24)),TRIM($D24)="",TRIM($E24)="",TRIM($F24)="",TRIM($G24)=""),"△ Fill in every column",IF(COUNTIF(Criteria!$A$6:$A$105,$B24)=0,"△ No criterion has this ID",IF($G24="No","△ The sponsor hasn't agreed",IF($G24="No sponsor named","○ Clear  ◇ no sponsor to agree","○ Clear")))))</f>
        <v/>
      </c>
    </row>
    <row r="25" ht="30" customHeight="1">
      <c r="A25" s="30" t="n"/>
      <c r="B25" s="30" t="n"/>
      <c r="C25" s="32" t="n"/>
      <c r="D25" s="31" t="n"/>
      <c r="E25" s="31" t="n"/>
      <c r="F25" s="31" t="n"/>
      <c r="G25" s="30" t="n"/>
      <c r="H25" s="33">
        <f>IF(COUNTA($A25:$G25)=0,"",IF(OR(TRIM($A25)="",TRIM($B25)="",NOT(ISNUMBER($C25)),TRIM($D25)="",TRIM($E25)="",TRIM($F25)="",TRIM($G25)=""),"△ Fill in every column",IF(COUNTIF(Criteria!$A$6:$A$105,$B25)=0,"△ No criterion has this ID",IF($G25="No","△ The sponsor hasn't agreed",IF($G25="No sponsor named","○ Clear  ◇ no sponsor to agree","○ Clear")))))</f>
        <v/>
      </c>
    </row>
    <row r="26" ht="30" customHeight="1">
      <c r="A26" s="30" t="n"/>
      <c r="B26" s="30" t="n"/>
      <c r="C26" s="32" t="n"/>
      <c r="D26" s="31" t="n"/>
      <c r="E26" s="31" t="n"/>
      <c r="F26" s="31" t="n"/>
      <c r="G26" s="30" t="n"/>
      <c r="H26" s="33">
        <f>IF(COUNTA($A26:$G26)=0,"",IF(OR(TRIM($A26)="",TRIM($B26)="",NOT(ISNUMBER($C26)),TRIM($D26)="",TRIM($E26)="",TRIM($F26)="",TRIM($G26)=""),"△ Fill in every column",IF(COUNTIF(Criteria!$A$6:$A$105,$B26)=0,"△ No criterion has this ID",IF($G26="No","△ The sponsor hasn't agreed",IF($G26="No sponsor named","○ Clear  ◇ no sponsor to agree","○ Clear")))))</f>
        <v/>
      </c>
    </row>
    <row r="27" ht="30" customHeight="1">
      <c r="A27" s="30" t="n"/>
      <c r="B27" s="30" t="n"/>
      <c r="C27" s="32" t="n"/>
      <c r="D27" s="31" t="n"/>
      <c r="E27" s="31" t="n"/>
      <c r="F27" s="31" t="n"/>
      <c r="G27" s="30" t="n"/>
      <c r="H27" s="33">
        <f>IF(COUNTA($A27:$G27)=0,"",IF(OR(TRIM($A27)="",TRIM($B27)="",NOT(ISNUMBER($C27)),TRIM($D27)="",TRIM($E27)="",TRIM($F27)="",TRIM($G27)=""),"△ Fill in every column",IF(COUNTIF(Criteria!$A$6:$A$105,$B27)=0,"△ No criterion has this ID",IF($G27="No","△ The sponsor hasn't agreed",IF($G27="No sponsor named","○ Clear  ◇ no sponsor to agree","○ Clear")))))</f>
        <v/>
      </c>
    </row>
    <row r="28" ht="30" customHeight="1">
      <c r="A28" s="30" t="n"/>
      <c r="B28" s="30" t="n"/>
      <c r="C28" s="32" t="n"/>
      <c r="D28" s="31" t="n"/>
      <c r="E28" s="31" t="n"/>
      <c r="F28" s="31" t="n"/>
      <c r="G28" s="30" t="n"/>
      <c r="H28" s="33">
        <f>IF(COUNTA($A28:$G28)=0,"",IF(OR(TRIM($A28)="",TRIM($B28)="",NOT(ISNUMBER($C28)),TRIM($D28)="",TRIM($E28)="",TRIM($F28)="",TRIM($G28)=""),"△ Fill in every column",IF(COUNTIF(Criteria!$A$6:$A$105,$B28)=0,"△ No criterion has this ID",IF($G28="No","△ The sponsor hasn't agreed",IF($G28="No sponsor named","○ Clear  ◇ no sponsor to agree","○ Clear")))))</f>
        <v/>
      </c>
    </row>
    <row r="29" ht="30" customHeight="1">
      <c r="A29" s="30" t="n"/>
      <c r="B29" s="30" t="n"/>
      <c r="C29" s="32" t="n"/>
      <c r="D29" s="31" t="n"/>
      <c r="E29" s="31" t="n"/>
      <c r="F29" s="31" t="n"/>
      <c r="G29" s="30" t="n"/>
      <c r="H29" s="33">
        <f>IF(COUNTA($A29:$G29)=0,"",IF(OR(TRIM($A29)="",TRIM($B29)="",NOT(ISNUMBER($C29)),TRIM($D29)="",TRIM($E29)="",TRIM($F29)="",TRIM($G29)=""),"△ Fill in every column",IF(COUNTIF(Criteria!$A$6:$A$105,$B29)=0,"△ No criterion has this ID",IF($G29="No","△ The sponsor hasn't agreed",IF($G29="No sponsor named","○ Clear  ◇ no sponsor to agree","○ Clear")))))</f>
        <v/>
      </c>
    </row>
    <row r="30" ht="30" customHeight="1">
      <c r="A30" s="30" t="n"/>
      <c r="B30" s="30" t="n"/>
      <c r="C30" s="32" t="n"/>
      <c r="D30" s="31" t="n"/>
      <c r="E30" s="31" t="n"/>
      <c r="F30" s="31" t="n"/>
      <c r="G30" s="30" t="n"/>
      <c r="H30" s="33">
        <f>IF(COUNTA($A30:$G30)=0,"",IF(OR(TRIM($A30)="",TRIM($B30)="",NOT(ISNUMBER($C30)),TRIM($D30)="",TRIM($E30)="",TRIM($F30)="",TRIM($G30)=""),"△ Fill in every column",IF(COUNTIF(Criteria!$A$6:$A$105,$B30)=0,"△ No criterion has this ID",IF($G30="No","△ The sponsor hasn't agreed",IF($G30="No sponsor named","○ Clear  ◇ no sponsor to agree","○ Clear")))))</f>
        <v/>
      </c>
    </row>
    <row r="31" ht="30" customHeight="1">
      <c r="A31" s="30" t="n"/>
      <c r="B31" s="30" t="n"/>
      <c r="C31" s="32" t="n"/>
      <c r="D31" s="31" t="n"/>
      <c r="E31" s="31" t="n"/>
      <c r="F31" s="31" t="n"/>
      <c r="G31" s="30" t="n"/>
      <c r="H31" s="33">
        <f>IF(COUNTA($A31:$G31)=0,"",IF(OR(TRIM($A31)="",TRIM($B31)="",NOT(ISNUMBER($C31)),TRIM($D31)="",TRIM($E31)="",TRIM($F31)="",TRIM($G31)=""),"△ Fill in every column",IF(COUNTIF(Criteria!$A$6:$A$105,$B31)=0,"△ No criterion has this ID",IF($G31="No","△ The sponsor hasn't agreed",IF($G31="No sponsor named","○ Clear  ◇ no sponsor to agree","○ Clear")))))</f>
        <v/>
      </c>
    </row>
    <row r="32" ht="30" customHeight="1">
      <c r="A32" s="30" t="n"/>
      <c r="B32" s="30" t="n"/>
      <c r="C32" s="32" t="n"/>
      <c r="D32" s="31" t="n"/>
      <c r="E32" s="31" t="n"/>
      <c r="F32" s="31" t="n"/>
      <c r="G32" s="30" t="n"/>
      <c r="H32" s="33">
        <f>IF(COUNTA($A32:$G32)=0,"",IF(OR(TRIM($A32)="",TRIM($B32)="",NOT(ISNUMBER($C32)),TRIM($D32)="",TRIM($E32)="",TRIM($F32)="",TRIM($G32)=""),"△ Fill in every column",IF(COUNTIF(Criteria!$A$6:$A$105,$B32)=0,"△ No criterion has this ID",IF($G32="No","△ The sponsor hasn't agreed",IF($G32="No sponsor named","○ Clear  ◇ no sponsor to agree","○ Clear")))))</f>
        <v/>
      </c>
    </row>
    <row r="33" ht="30" customHeight="1">
      <c r="A33" s="30" t="n"/>
      <c r="B33" s="30" t="n"/>
      <c r="C33" s="32" t="n"/>
      <c r="D33" s="31" t="n"/>
      <c r="E33" s="31" t="n"/>
      <c r="F33" s="31" t="n"/>
      <c r="G33" s="30" t="n"/>
      <c r="H33" s="33">
        <f>IF(COUNTA($A33:$G33)=0,"",IF(OR(TRIM($A33)="",TRIM($B33)="",NOT(ISNUMBER($C33)),TRIM($D33)="",TRIM($E33)="",TRIM($F33)="",TRIM($G33)=""),"△ Fill in every column",IF(COUNTIF(Criteria!$A$6:$A$105,$B33)=0,"△ No criterion has this ID",IF($G33="No","△ The sponsor hasn't agreed",IF($G33="No sponsor named","○ Clear  ◇ no sponsor to agree","○ Clear")))))</f>
        <v/>
      </c>
    </row>
    <row r="34" ht="30" customHeight="1">
      <c r="A34" s="30" t="n"/>
      <c r="B34" s="30" t="n"/>
      <c r="C34" s="32" t="n"/>
      <c r="D34" s="31" t="n"/>
      <c r="E34" s="31" t="n"/>
      <c r="F34" s="31" t="n"/>
      <c r="G34" s="30" t="n"/>
      <c r="H34" s="33">
        <f>IF(COUNTA($A34:$G34)=0,"",IF(OR(TRIM($A34)="",TRIM($B34)="",NOT(ISNUMBER($C34)),TRIM($D34)="",TRIM($E34)="",TRIM($F34)="",TRIM($G34)=""),"△ Fill in every column",IF(COUNTIF(Criteria!$A$6:$A$105,$B34)=0,"△ No criterion has this ID",IF($G34="No","△ The sponsor hasn't agreed",IF($G34="No sponsor named","○ Clear  ◇ no sponsor to agree","○ Clear")))))</f>
        <v/>
      </c>
    </row>
    <row r="35" ht="30" customHeight="1">
      <c r="A35" s="30" t="n"/>
      <c r="B35" s="30" t="n"/>
      <c r="C35" s="32" t="n"/>
      <c r="D35" s="31" t="n"/>
      <c r="E35" s="31" t="n"/>
      <c r="F35" s="31" t="n"/>
      <c r="G35" s="30" t="n"/>
      <c r="H35" s="33">
        <f>IF(COUNTA($A35:$G35)=0,"",IF(OR(TRIM($A35)="",TRIM($B35)="",NOT(ISNUMBER($C35)),TRIM($D35)="",TRIM($E35)="",TRIM($F35)="",TRIM($G35)=""),"△ Fill in every column",IF(COUNTIF(Criteria!$A$6:$A$105,$B35)=0,"△ No criterion has this ID",IF($G35="No","△ The sponsor hasn't agreed",IF($G35="No sponsor named","○ Clear  ◇ no sponsor to agree","○ Clear")))))</f>
        <v/>
      </c>
    </row>
    <row r="36" ht="30" customHeight="1">
      <c r="A36" s="30" t="n"/>
      <c r="B36" s="30" t="n"/>
      <c r="C36" s="32" t="n"/>
      <c r="D36" s="31" t="n"/>
      <c r="E36" s="31" t="n"/>
      <c r="F36" s="31" t="n"/>
      <c r="G36" s="30" t="n"/>
      <c r="H36" s="33">
        <f>IF(COUNTA($A36:$G36)=0,"",IF(OR(TRIM($A36)="",TRIM($B36)="",NOT(ISNUMBER($C36)),TRIM($D36)="",TRIM($E36)="",TRIM($F36)="",TRIM($G36)=""),"△ Fill in every column",IF(COUNTIF(Criteria!$A$6:$A$105,$B36)=0,"△ No criterion has this ID",IF($G36="No","△ The sponsor hasn't agreed",IF($G36="No sponsor named","○ Clear  ◇ no sponsor to agree","○ Clear")))))</f>
        <v/>
      </c>
    </row>
    <row r="37" ht="30" customHeight="1">
      <c r="A37" s="30" t="n"/>
      <c r="B37" s="30" t="n"/>
      <c r="C37" s="32" t="n"/>
      <c r="D37" s="31" t="n"/>
      <c r="E37" s="31" t="n"/>
      <c r="F37" s="31" t="n"/>
      <c r="G37" s="30" t="n"/>
      <c r="H37" s="33">
        <f>IF(COUNTA($A37:$G37)=0,"",IF(OR(TRIM($A37)="",TRIM($B37)="",NOT(ISNUMBER($C37)),TRIM($D37)="",TRIM($E37)="",TRIM($F37)="",TRIM($G37)=""),"△ Fill in every column",IF(COUNTIF(Criteria!$A$6:$A$105,$B37)=0,"△ No criterion has this ID",IF($G37="No","△ The sponsor hasn't agreed",IF($G37="No sponsor named","○ Clear  ◇ no sponsor to agree","○ Clear")))))</f>
        <v/>
      </c>
    </row>
    <row r="38" ht="30" customHeight="1">
      <c r="A38" s="30" t="n"/>
      <c r="B38" s="30" t="n"/>
      <c r="C38" s="32" t="n"/>
      <c r="D38" s="31" t="n"/>
      <c r="E38" s="31" t="n"/>
      <c r="F38" s="31" t="n"/>
      <c r="G38" s="30" t="n"/>
      <c r="H38" s="33">
        <f>IF(COUNTA($A38:$G38)=0,"",IF(OR(TRIM($A38)="",TRIM($B38)="",NOT(ISNUMBER($C38)),TRIM($D38)="",TRIM($E38)="",TRIM($F38)="",TRIM($G38)=""),"△ Fill in every column",IF(COUNTIF(Criteria!$A$6:$A$105,$B38)=0,"△ No criterion has this ID",IF($G38="No","△ The sponsor hasn't agreed",IF($G38="No sponsor named","○ Clear  ◇ no sponsor to agree","○ Clear")))))</f>
        <v/>
      </c>
    </row>
    <row r="39" ht="30" customHeight="1">
      <c r="A39" s="30" t="n"/>
      <c r="B39" s="30" t="n"/>
      <c r="C39" s="32" t="n"/>
      <c r="D39" s="31" t="n"/>
      <c r="E39" s="31" t="n"/>
      <c r="F39" s="31" t="n"/>
      <c r="G39" s="30" t="n"/>
      <c r="H39" s="33">
        <f>IF(COUNTA($A39:$G39)=0,"",IF(OR(TRIM($A39)="",TRIM($B39)="",NOT(ISNUMBER($C39)),TRIM($D39)="",TRIM($E39)="",TRIM($F39)="",TRIM($G39)=""),"△ Fill in every column",IF(COUNTIF(Criteria!$A$6:$A$105,$B39)=0,"△ No criterion has this ID",IF($G39="No","△ The sponsor hasn't agreed",IF($G39="No sponsor named","○ Clear  ◇ no sponsor to agree","○ Clear")))))</f>
        <v/>
      </c>
    </row>
    <row r="40" ht="30" customHeight="1">
      <c r="A40" s="30" t="n"/>
      <c r="B40" s="30" t="n"/>
      <c r="C40" s="32" t="n"/>
      <c r="D40" s="31" t="n"/>
      <c r="E40" s="31" t="n"/>
      <c r="F40" s="31" t="n"/>
      <c r="G40" s="30" t="n"/>
      <c r="H40" s="33">
        <f>IF(COUNTA($A40:$G40)=0,"",IF(OR(TRIM($A40)="",TRIM($B40)="",NOT(ISNUMBER($C40)),TRIM($D40)="",TRIM($E40)="",TRIM($F40)="",TRIM($G40)=""),"△ Fill in every column",IF(COUNTIF(Criteria!$A$6:$A$105,$B40)=0,"△ No criterion has this ID",IF($G40="No","△ The sponsor hasn't agreed",IF($G40="No sponsor named","○ Clear  ◇ no sponsor to agree","○ Clear")))))</f>
        <v/>
      </c>
    </row>
    <row r="41" ht="30" customHeight="1">
      <c r="A41" s="30" t="n"/>
      <c r="B41" s="30" t="n"/>
      <c r="C41" s="32" t="n"/>
      <c r="D41" s="31" t="n"/>
      <c r="E41" s="31" t="n"/>
      <c r="F41" s="31" t="n"/>
      <c r="G41" s="30" t="n"/>
      <c r="H41" s="33">
        <f>IF(COUNTA($A41:$G41)=0,"",IF(OR(TRIM($A41)="",TRIM($B41)="",NOT(ISNUMBER($C41)),TRIM($D41)="",TRIM($E41)="",TRIM($F41)="",TRIM($G41)=""),"△ Fill in every column",IF(COUNTIF(Criteria!$A$6:$A$105,$B41)=0,"△ No criterion has this ID",IF($G41="No","△ The sponsor hasn't agreed",IF($G41="No sponsor named","○ Clear  ◇ no sponsor to agree","○ Clear")))))</f>
        <v/>
      </c>
    </row>
    <row r="42" ht="30" customHeight="1">
      <c r="A42" s="30" t="n"/>
      <c r="B42" s="30" t="n"/>
      <c r="C42" s="32" t="n"/>
      <c r="D42" s="31" t="n"/>
      <c r="E42" s="31" t="n"/>
      <c r="F42" s="31" t="n"/>
      <c r="G42" s="30" t="n"/>
      <c r="H42" s="33">
        <f>IF(COUNTA($A42:$G42)=0,"",IF(OR(TRIM($A42)="",TRIM($B42)="",NOT(ISNUMBER($C42)),TRIM($D42)="",TRIM($E42)="",TRIM($F42)="",TRIM($G42)=""),"△ Fill in every column",IF(COUNTIF(Criteria!$A$6:$A$105,$B42)=0,"△ No criterion has this ID",IF($G42="No","△ The sponsor hasn't agreed",IF($G42="No sponsor named","○ Clear  ◇ no sponsor to agree","○ Clear")))))</f>
        <v/>
      </c>
    </row>
    <row r="43" ht="30" customHeight="1">
      <c r="A43" s="30" t="n"/>
      <c r="B43" s="30" t="n"/>
      <c r="C43" s="32" t="n"/>
      <c r="D43" s="31" t="n"/>
      <c r="E43" s="31" t="n"/>
      <c r="F43" s="31" t="n"/>
      <c r="G43" s="30" t="n"/>
      <c r="H43" s="33">
        <f>IF(COUNTA($A43:$G43)=0,"",IF(OR(TRIM($A43)="",TRIM($B43)="",NOT(ISNUMBER($C43)),TRIM($D43)="",TRIM($E43)="",TRIM($F43)="",TRIM($G43)=""),"△ Fill in every column",IF(COUNTIF(Criteria!$A$6:$A$105,$B43)=0,"△ No criterion has this ID",IF($G43="No","△ The sponsor hasn't agreed",IF($G43="No sponsor named","○ Clear  ◇ no sponsor to agree","○ Clear")))))</f>
        <v/>
      </c>
    </row>
    <row r="44" ht="30" customHeight="1">
      <c r="A44" s="30" t="n"/>
      <c r="B44" s="30" t="n"/>
      <c r="C44" s="32" t="n"/>
      <c r="D44" s="31" t="n"/>
      <c r="E44" s="31" t="n"/>
      <c r="F44" s="31" t="n"/>
      <c r="G44" s="30" t="n"/>
      <c r="H44" s="33">
        <f>IF(COUNTA($A44:$G44)=0,"",IF(OR(TRIM($A44)="",TRIM($B44)="",NOT(ISNUMBER($C44)),TRIM($D44)="",TRIM($E44)="",TRIM($F44)="",TRIM($G44)=""),"△ Fill in every column",IF(COUNTIF(Criteria!$A$6:$A$105,$B44)=0,"△ No criterion has this ID",IF($G44="No","△ The sponsor hasn't agreed",IF($G44="No sponsor named","○ Clear  ◇ no sponsor to agree","○ Clear")))))</f>
        <v/>
      </c>
    </row>
    <row r="45" ht="30" customHeight="1">
      <c r="A45" s="30" t="n"/>
      <c r="B45" s="30" t="n"/>
      <c r="C45" s="32" t="n"/>
      <c r="D45" s="31" t="n"/>
      <c r="E45" s="31" t="n"/>
      <c r="F45" s="31" t="n"/>
      <c r="G45" s="30" t="n"/>
      <c r="H45" s="33">
        <f>IF(COUNTA($A45:$G45)=0,"",IF(OR(TRIM($A45)="",TRIM($B45)="",NOT(ISNUMBER($C45)),TRIM($D45)="",TRIM($E45)="",TRIM($F45)="",TRIM($G45)=""),"△ Fill in every column",IF(COUNTIF(Criteria!$A$6:$A$105,$B45)=0,"△ No criterion has this ID",IF($G45="No","△ The sponsor hasn't agreed",IF($G45="No sponsor named","○ Clear  ◇ no sponsor to agree","○ Clear")))))</f>
        <v/>
      </c>
    </row>
    <row r="46" ht="30" customHeight="1">
      <c r="A46" s="30" t="n"/>
      <c r="B46" s="30" t="n"/>
      <c r="C46" s="32" t="n"/>
      <c r="D46" s="31" t="n"/>
      <c r="E46" s="31" t="n"/>
      <c r="F46" s="31" t="n"/>
      <c r="G46" s="30" t="n"/>
      <c r="H46" s="33">
        <f>IF(COUNTA($A46:$G46)=0,"",IF(OR(TRIM($A46)="",TRIM($B46)="",NOT(ISNUMBER($C46)),TRIM($D46)="",TRIM($E46)="",TRIM($F46)="",TRIM($G46)=""),"△ Fill in every column",IF(COUNTIF(Criteria!$A$6:$A$105,$B46)=0,"△ No criterion has this ID",IF($G46="No","△ The sponsor hasn't agreed",IF($G46="No sponsor named","○ Clear  ◇ no sponsor to agree","○ Clear")))))</f>
        <v/>
      </c>
    </row>
    <row r="47" ht="30" customHeight="1">
      <c r="A47" s="30" t="n"/>
      <c r="B47" s="30" t="n"/>
      <c r="C47" s="32" t="n"/>
      <c r="D47" s="31" t="n"/>
      <c r="E47" s="31" t="n"/>
      <c r="F47" s="31" t="n"/>
      <c r="G47" s="30" t="n"/>
      <c r="H47" s="33">
        <f>IF(COUNTA($A47:$G47)=0,"",IF(OR(TRIM($A47)="",TRIM($B47)="",NOT(ISNUMBER($C47)),TRIM($D47)="",TRIM($E47)="",TRIM($F47)="",TRIM($G47)=""),"△ Fill in every column",IF(COUNTIF(Criteria!$A$6:$A$105,$B47)=0,"△ No criterion has this ID",IF($G47="No","△ The sponsor hasn't agreed",IF($G47="No sponsor named","○ Clear  ◇ no sponsor to agree","○ Clear")))))</f>
        <v/>
      </c>
    </row>
    <row r="48" ht="30" customHeight="1">
      <c r="A48" s="30" t="n"/>
      <c r="B48" s="30" t="n"/>
      <c r="C48" s="32" t="n"/>
      <c r="D48" s="31" t="n"/>
      <c r="E48" s="31" t="n"/>
      <c r="F48" s="31" t="n"/>
      <c r="G48" s="30" t="n"/>
      <c r="H48" s="33">
        <f>IF(COUNTA($A48:$G48)=0,"",IF(OR(TRIM($A48)="",TRIM($B48)="",NOT(ISNUMBER($C48)),TRIM($D48)="",TRIM($E48)="",TRIM($F48)="",TRIM($G48)=""),"△ Fill in every column",IF(COUNTIF(Criteria!$A$6:$A$105,$B48)=0,"△ No criterion has this ID",IF($G48="No","△ The sponsor hasn't agreed",IF($G48="No sponsor named","○ Clear  ◇ no sponsor to agree","○ Clear")))))</f>
        <v/>
      </c>
    </row>
    <row r="49" ht="30" customHeight="1">
      <c r="A49" s="30" t="n"/>
      <c r="B49" s="30" t="n"/>
      <c r="C49" s="32" t="n"/>
      <c r="D49" s="31" t="n"/>
      <c r="E49" s="31" t="n"/>
      <c r="F49" s="31" t="n"/>
      <c r="G49" s="30" t="n"/>
      <c r="H49" s="33">
        <f>IF(COUNTA($A49:$G49)=0,"",IF(OR(TRIM($A49)="",TRIM($B49)="",NOT(ISNUMBER($C49)),TRIM($D49)="",TRIM($E49)="",TRIM($F49)="",TRIM($G49)=""),"△ Fill in every column",IF(COUNTIF(Criteria!$A$6:$A$105,$B49)=0,"△ No criterion has this ID",IF($G49="No","△ The sponsor hasn't agreed",IF($G49="No sponsor named","○ Clear  ◇ no sponsor to agree","○ Clear")))))</f>
        <v/>
      </c>
    </row>
    <row r="50" ht="30" customHeight="1">
      <c r="A50" s="30" t="n"/>
      <c r="B50" s="30" t="n"/>
      <c r="C50" s="32" t="n"/>
      <c r="D50" s="31" t="n"/>
      <c r="E50" s="31" t="n"/>
      <c r="F50" s="31" t="n"/>
      <c r="G50" s="30" t="n"/>
      <c r="H50" s="33">
        <f>IF(COUNTA($A50:$G50)=0,"",IF(OR(TRIM($A50)="",TRIM($B50)="",NOT(ISNUMBER($C50)),TRIM($D50)="",TRIM($E50)="",TRIM($F50)="",TRIM($G50)=""),"△ Fill in every column",IF(COUNTIF(Criteria!$A$6:$A$105,$B50)=0,"△ No criterion has this ID",IF($G50="No","△ The sponsor hasn't agreed",IF($G50="No sponsor named","○ Clear  ◇ no sponsor to agree","○ Clear")))))</f>
        <v/>
      </c>
    </row>
    <row r="51" ht="30" customHeight="1">
      <c r="A51" s="30" t="n"/>
      <c r="B51" s="30" t="n"/>
      <c r="C51" s="32" t="n"/>
      <c r="D51" s="31" t="n"/>
      <c r="E51" s="31" t="n"/>
      <c r="F51" s="31" t="n"/>
      <c r="G51" s="30" t="n"/>
      <c r="H51" s="33">
        <f>IF(COUNTA($A51:$G51)=0,"",IF(OR(TRIM($A51)="",TRIM($B51)="",NOT(ISNUMBER($C51)),TRIM($D51)="",TRIM($E51)="",TRIM($F51)="",TRIM($G51)=""),"△ Fill in every column",IF(COUNTIF(Criteria!$A$6:$A$105,$B51)=0,"△ No criterion has this ID",IF($G51="No","△ The sponsor hasn't agreed",IF($G51="No sponsor named","○ Clear  ◇ no sponsor to agree","○ Clear")))))</f>
        <v/>
      </c>
    </row>
    <row r="52" ht="30" customHeight="1">
      <c r="A52" s="30" t="n"/>
      <c r="B52" s="30" t="n"/>
      <c r="C52" s="32" t="n"/>
      <c r="D52" s="31" t="n"/>
      <c r="E52" s="31" t="n"/>
      <c r="F52" s="31" t="n"/>
      <c r="G52" s="30" t="n"/>
      <c r="H52" s="33">
        <f>IF(COUNTA($A52:$G52)=0,"",IF(OR(TRIM($A52)="",TRIM($B52)="",NOT(ISNUMBER($C52)),TRIM($D52)="",TRIM($E52)="",TRIM($F52)="",TRIM($G52)=""),"△ Fill in every column",IF(COUNTIF(Criteria!$A$6:$A$105,$B52)=0,"△ No criterion has this ID",IF($G52="No","△ The sponsor hasn't agreed",IF($G52="No sponsor named","○ Clear  ◇ no sponsor to agree","○ Clear")))))</f>
        <v/>
      </c>
    </row>
    <row r="53" ht="30" customHeight="1">
      <c r="A53" s="30" t="n"/>
      <c r="B53" s="30" t="n"/>
      <c r="C53" s="32" t="n"/>
      <c r="D53" s="31" t="n"/>
      <c r="E53" s="31" t="n"/>
      <c r="F53" s="31" t="n"/>
      <c r="G53" s="30" t="n"/>
      <c r="H53" s="33">
        <f>IF(COUNTA($A53:$G53)=0,"",IF(OR(TRIM($A53)="",TRIM($B53)="",NOT(ISNUMBER($C53)),TRIM($D53)="",TRIM($E53)="",TRIM($F53)="",TRIM($G53)=""),"△ Fill in every column",IF(COUNTIF(Criteria!$A$6:$A$105,$B53)=0,"△ No criterion has this ID",IF($G53="No","△ The sponsor hasn't agreed",IF($G53="No sponsor named","○ Clear  ◇ no sponsor to agree","○ Clear")))))</f>
        <v/>
      </c>
    </row>
    <row r="54" ht="30" customHeight="1">
      <c r="A54" s="30" t="n"/>
      <c r="B54" s="30" t="n"/>
      <c r="C54" s="32" t="n"/>
      <c r="D54" s="31" t="n"/>
      <c r="E54" s="31" t="n"/>
      <c r="F54" s="31" t="n"/>
      <c r="G54" s="30" t="n"/>
      <c r="H54" s="33">
        <f>IF(COUNTA($A54:$G54)=0,"",IF(OR(TRIM($A54)="",TRIM($B54)="",NOT(ISNUMBER($C54)),TRIM($D54)="",TRIM($E54)="",TRIM($F54)="",TRIM($G54)=""),"△ Fill in every column",IF(COUNTIF(Criteria!$A$6:$A$105,$B54)=0,"△ No criterion has this ID",IF($G54="No","△ The sponsor hasn't agreed",IF($G54="No sponsor named","○ Clear  ◇ no sponsor to agree","○ Clear")))))</f>
        <v/>
      </c>
    </row>
    <row r="55" ht="30" customHeight="1">
      <c r="A55" s="30" t="n"/>
      <c r="B55" s="30" t="n"/>
      <c r="C55" s="32" t="n"/>
      <c r="D55" s="31" t="n"/>
      <c r="E55" s="31" t="n"/>
      <c r="F55" s="31" t="n"/>
      <c r="G55" s="30" t="n"/>
      <c r="H55" s="33">
        <f>IF(COUNTA($A55:$G55)=0,"",IF(OR(TRIM($A55)="",TRIM($B55)="",NOT(ISNUMBER($C55)),TRIM($D55)="",TRIM($E55)="",TRIM($F55)="",TRIM($G55)=""),"△ Fill in every column",IF(COUNTIF(Criteria!$A$6:$A$105,$B55)=0,"△ No criterion has this ID",IF($G55="No","△ The sponsor hasn't agreed",IF($G55="No sponsor named","○ Clear  ◇ no sponsor to agree","○ Clear")))))</f>
        <v/>
      </c>
    </row>
    <row r="56" ht="30" customHeight="1">
      <c r="A56" s="30" t="n"/>
      <c r="B56" s="30" t="n"/>
      <c r="C56" s="32" t="n"/>
      <c r="D56" s="31" t="n"/>
      <c r="E56" s="31" t="n"/>
      <c r="F56" s="31" t="n"/>
      <c r="G56" s="30" t="n"/>
      <c r="H56" s="33">
        <f>IF(COUNTA($A56:$G56)=0,"",IF(OR(TRIM($A56)="",TRIM($B56)="",NOT(ISNUMBER($C56)),TRIM($D56)="",TRIM($E56)="",TRIM($F56)="",TRIM($G56)=""),"△ Fill in every column",IF(COUNTIF(Criteria!$A$6:$A$105,$B56)=0,"△ No criterion has this ID",IF($G56="No","△ The sponsor hasn't agreed",IF($G56="No sponsor named","○ Clear  ◇ no sponsor to agree","○ Clear")))))</f>
        <v/>
      </c>
    </row>
    <row r="57" ht="30" customHeight="1">
      <c r="A57" s="30" t="n"/>
      <c r="B57" s="30" t="n"/>
      <c r="C57" s="32" t="n"/>
      <c r="D57" s="31" t="n"/>
      <c r="E57" s="31" t="n"/>
      <c r="F57" s="31" t="n"/>
      <c r="G57" s="30" t="n"/>
      <c r="H57" s="33">
        <f>IF(COUNTA($A57:$G57)=0,"",IF(OR(TRIM($A57)="",TRIM($B57)="",NOT(ISNUMBER($C57)),TRIM($D57)="",TRIM($E57)="",TRIM($F57)="",TRIM($G57)=""),"△ Fill in every column",IF(COUNTIF(Criteria!$A$6:$A$105,$B57)=0,"△ No criterion has this ID",IF($G57="No","△ The sponsor hasn't agreed",IF($G57="No sponsor named","○ Clear  ◇ no sponsor to agree","○ Clear")))))</f>
        <v/>
      </c>
    </row>
    <row r="58" ht="30" customHeight="1">
      <c r="A58" s="30" t="n"/>
      <c r="B58" s="30" t="n"/>
      <c r="C58" s="32" t="n"/>
      <c r="D58" s="31" t="n"/>
      <c r="E58" s="31" t="n"/>
      <c r="F58" s="31" t="n"/>
      <c r="G58" s="30" t="n"/>
      <c r="H58" s="33">
        <f>IF(COUNTA($A58:$G58)=0,"",IF(OR(TRIM($A58)="",TRIM($B58)="",NOT(ISNUMBER($C58)),TRIM($D58)="",TRIM($E58)="",TRIM($F58)="",TRIM($G58)=""),"△ Fill in every column",IF(COUNTIF(Criteria!$A$6:$A$105,$B58)=0,"△ No criterion has this ID",IF($G58="No","△ The sponsor hasn't agreed",IF($G58="No sponsor named","○ Clear  ◇ no sponsor to agree","○ Clear")))))</f>
        <v/>
      </c>
    </row>
    <row r="59" ht="30" customHeight="1">
      <c r="A59" s="30" t="n"/>
      <c r="B59" s="30" t="n"/>
      <c r="C59" s="32" t="n"/>
      <c r="D59" s="31" t="n"/>
      <c r="E59" s="31" t="n"/>
      <c r="F59" s="31" t="n"/>
      <c r="G59" s="30" t="n"/>
      <c r="H59" s="33">
        <f>IF(COUNTA($A59:$G59)=0,"",IF(OR(TRIM($A59)="",TRIM($B59)="",NOT(ISNUMBER($C59)),TRIM($D59)="",TRIM($E59)="",TRIM($F59)="",TRIM($G59)=""),"△ Fill in every column",IF(COUNTIF(Criteria!$A$6:$A$105,$B59)=0,"△ No criterion has this ID",IF($G59="No","△ The sponsor hasn't agreed",IF($G59="No sponsor named","○ Clear  ◇ no sponsor to agree","○ Clear")))))</f>
        <v/>
      </c>
    </row>
    <row r="60" ht="30" customHeight="1">
      <c r="A60" s="30" t="n"/>
      <c r="B60" s="30" t="n"/>
      <c r="C60" s="32" t="n"/>
      <c r="D60" s="31" t="n"/>
      <c r="E60" s="31" t="n"/>
      <c r="F60" s="31" t="n"/>
      <c r="G60" s="30" t="n"/>
      <c r="H60" s="33">
        <f>IF(COUNTA($A60:$G60)=0,"",IF(OR(TRIM($A60)="",TRIM($B60)="",NOT(ISNUMBER($C60)),TRIM($D60)="",TRIM($E60)="",TRIM($F60)="",TRIM($G60)=""),"△ Fill in every column",IF(COUNTIF(Criteria!$A$6:$A$105,$B60)=0,"△ No criterion has this ID",IF($G60="No","△ The sponsor hasn't agreed",IF($G60="No sponsor named","○ Clear  ◇ no sponsor to agree","○ Clear")))))</f>
        <v/>
      </c>
    </row>
    <row r="61" ht="30" customHeight="1">
      <c r="A61" s="30" t="n"/>
      <c r="B61" s="30" t="n"/>
      <c r="C61" s="32" t="n"/>
      <c r="D61" s="31" t="n"/>
      <c r="E61" s="31" t="n"/>
      <c r="F61" s="31" t="n"/>
      <c r="G61" s="30" t="n"/>
      <c r="H61" s="33">
        <f>IF(COUNTA($A61:$G61)=0,"",IF(OR(TRIM($A61)="",TRIM($B61)="",NOT(ISNUMBER($C61)),TRIM($D61)="",TRIM($E61)="",TRIM($F61)="",TRIM($G61)=""),"△ Fill in every column",IF(COUNTIF(Criteria!$A$6:$A$105,$B61)=0,"△ No criterion has this ID",IF($G61="No","△ The sponsor hasn't agreed",IF($G61="No sponsor named","○ Clear  ◇ no sponsor to agree","○ Clear")))))</f>
        <v/>
      </c>
    </row>
    <row r="62" ht="30" customHeight="1">
      <c r="A62" s="30" t="n"/>
      <c r="B62" s="30" t="n"/>
      <c r="C62" s="32" t="n"/>
      <c r="D62" s="31" t="n"/>
      <c r="E62" s="31" t="n"/>
      <c r="F62" s="31" t="n"/>
      <c r="G62" s="30" t="n"/>
      <c r="H62" s="33">
        <f>IF(COUNTA($A62:$G62)=0,"",IF(OR(TRIM($A62)="",TRIM($B62)="",NOT(ISNUMBER($C62)),TRIM($D62)="",TRIM($E62)="",TRIM($F62)="",TRIM($G62)=""),"△ Fill in every column",IF(COUNTIF(Criteria!$A$6:$A$105,$B62)=0,"△ No criterion has this ID",IF($G62="No","△ The sponsor hasn't agreed",IF($G62="No sponsor named","○ Clear  ◇ no sponsor to agree","○ Clear")))))</f>
        <v/>
      </c>
    </row>
    <row r="63" ht="30" customHeight="1">
      <c r="A63" s="30" t="n"/>
      <c r="B63" s="30" t="n"/>
      <c r="C63" s="32" t="n"/>
      <c r="D63" s="31" t="n"/>
      <c r="E63" s="31" t="n"/>
      <c r="F63" s="31" t="n"/>
      <c r="G63" s="30" t="n"/>
      <c r="H63" s="33">
        <f>IF(COUNTA($A63:$G63)=0,"",IF(OR(TRIM($A63)="",TRIM($B63)="",NOT(ISNUMBER($C63)),TRIM($D63)="",TRIM($E63)="",TRIM($F63)="",TRIM($G63)=""),"△ Fill in every column",IF(COUNTIF(Criteria!$A$6:$A$105,$B63)=0,"△ No criterion has this ID",IF($G63="No","△ The sponsor hasn't agreed",IF($G63="No sponsor named","○ Clear  ◇ no sponsor to agree","○ Clear")))))</f>
        <v/>
      </c>
    </row>
    <row r="64" ht="30" customHeight="1">
      <c r="A64" s="30" t="n"/>
      <c r="B64" s="30" t="n"/>
      <c r="C64" s="32" t="n"/>
      <c r="D64" s="31" t="n"/>
      <c r="E64" s="31" t="n"/>
      <c r="F64" s="31" t="n"/>
      <c r="G64" s="30" t="n"/>
      <c r="H64" s="33">
        <f>IF(COUNTA($A64:$G64)=0,"",IF(OR(TRIM($A64)="",TRIM($B64)="",NOT(ISNUMBER($C64)),TRIM($D64)="",TRIM($E64)="",TRIM($F64)="",TRIM($G64)=""),"△ Fill in every column",IF(COUNTIF(Criteria!$A$6:$A$105,$B64)=0,"△ No criterion has this ID",IF($G64="No","△ The sponsor hasn't agreed",IF($G64="No sponsor named","○ Clear  ◇ no sponsor to agree","○ Clear")))))</f>
        <v/>
      </c>
    </row>
    <row r="65" ht="30" customHeight="1">
      <c r="A65" s="30" t="n"/>
      <c r="B65" s="30" t="n"/>
      <c r="C65" s="32" t="n"/>
      <c r="D65" s="31" t="n"/>
      <c r="E65" s="31" t="n"/>
      <c r="F65" s="31" t="n"/>
      <c r="G65" s="30" t="n"/>
      <c r="H65" s="33">
        <f>IF(COUNTA($A65:$G65)=0,"",IF(OR(TRIM($A65)="",TRIM($B65)="",NOT(ISNUMBER($C65)),TRIM($D65)="",TRIM($E65)="",TRIM($F65)="",TRIM($G65)=""),"△ Fill in every column",IF(COUNTIF(Criteria!$A$6:$A$105,$B65)=0,"△ No criterion has this ID",IF($G65="No","△ The sponsor hasn't agreed",IF($G65="No sponsor named","○ Clear  ◇ no sponsor to agree","○ Clear")))))</f>
        <v/>
      </c>
    </row>
    <row r="66" ht="30" customHeight="1">
      <c r="A66" s="30" t="n"/>
      <c r="B66" s="30" t="n"/>
      <c r="C66" s="32" t="n"/>
      <c r="D66" s="31" t="n"/>
      <c r="E66" s="31" t="n"/>
      <c r="F66" s="31" t="n"/>
      <c r="G66" s="30" t="n"/>
      <c r="H66" s="33">
        <f>IF(COUNTA($A66:$G66)=0,"",IF(OR(TRIM($A66)="",TRIM($B66)="",NOT(ISNUMBER($C66)),TRIM($D66)="",TRIM($E66)="",TRIM($F66)="",TRIM($G66)=""),"△ Fill in every column",IF(COUNTIF(Criteria!$A$6:$A$105,$B66)=0,"△ No criterion has this ID",IF($G66="No","△ The sponsor hasn't agreed",IF($G66="No sponsor named","○ Clear  ◇ no sponsor to agree","○ Clear")))))</f>
        <v/>
      </c>
    </row>
    <row r="67" ht="30" customHeight="1">
      <c r="A67" s="30" t="n"/>
      <c r="B67" s="30" t="n"/>
      <c r="C67" s="32" t="n"/>
      <c r="D67" s="31" t="n"/>
      <c r="E67" s="31" t="n"/>
      <c r="F67" s="31" t="n"/>
      <c r="G67" s="30" t="n"/>
      <c r="H67" s="33">
        <f>IF(COUNTA($A67:$G67)=0,"",IF(OR(TRIM($A67)="",TRIM($B67)="",NOT(ISNUMBER($C67)),TRIM($D67)="",TRIM($E67)="",TRIM($F67)="",TRIM($G67)=""),"△ Fill in every column",IF(COUNTIF(Criteria!$A$6:$A$105,$B67)=0,"△ No criterion has this ID",IF($G67="No","△ The sponsor hasn't agreed",IF($G67="No sponsor named","○ Clear  ◇ no sponsor to agree","○ Clear")))))</f>
        <v/>
      </c>
    </row>
    <row r="68" ht="30" customHeight="1">
      <c r="A68" s="30" t="n"/>
      <c r="B68" s="30" t="n"/>
      <c r="C68" s="32" t="n"/>
      <c r="D68" s="31" t="n"/>
      <c r="E68" s="31" t="n"/>
      <c r="F68" s="31" t="n"/>
      <c r="G68" s="30" t="n"/>
      <c r="H68" s="33">
        <f>IF(COUNTA($A68:$G68)=0,"",IF(OR(TRIM($A68)="",TRIM($B68)="",NOT(ISNUMBER($C68)),TRIM($D68)="",TRIM($E68)="",TRIM($F68)="",TRIM($G68)=""),"△ Fill in every column",IF(COUNTIF(Criteria!$A$6:$A$105,$B68)=0,"△ No criterion has this ID",IF($G68="No","△ The sponsor hasn't agreed",IF($G68="No sponsor named","○ Clear  ◇ no sponsor to agree","○ Clear")))))</f>
        <v/>
      </c>
    </row>
    <row r="69" ht="30" customHeight="1">
      <c r="A69" s="30" t="n"/>
      <c r="B69" s="30" t="n"/>
      <c r="C69" s="32" t="n"/>
      <c r="D69" s="31" t="n"/>
      <c r="E69" s="31" t="n"/>
      <c r="F69" s="31" t="n"/>
      <c r="G69" s="30" t="n"/>
      <c r="H69" s="33">
        <f>IF(COUNTA($A69:$G69)=0,"",IF(OR(TRIM($A69)="",TRIM($B69)="",NOT(ISNUMBER($C69)),TRIM($D69)="",TRIM($E69)="",TRIM($F69)="",TRIM($G69)=""),"△ Fill in every column",IF(COUNTIF(Criteria!$A$6:$A$105,$B69)=0,"△ No criterion has this ID",IF($G69="No","△ The sponsor hasn't agreed",IF($G69="No sponsor named","○ Clear  ◇ no sponsor to agree","○ Clear")))))</f>
        <v/>
      </c>
    </row>
    <row r="70" ht="30" customHeight="1">
      <c r="A70" s="30" t="n"/>
      <c r="B70" s="30" t="n"/>
      <c r="C70" s="32" t="n"/>
      <c r="D70" s="31" t="n"/>
      <c r="E70" s="31" t="n"/>
      <c r="F70" s="31" t="n"/>
      <c r="G70" s="30" t="n"/>
      <c r="H70" s="33">
        <f>IF(COUNTA($A70:$G70)=0,"",IF(OR(TRIM($A70)="",TRIM($B70)="",NOT(ISNUMBER($C70)),TRIM($D70)="",TRIM($E70)="",TRIM($F70)="",TRIM($G70)=""),"△ Fill in every column",IF(COUNTIF(Criteria!$A$6:$A$105,$B70)=0,"△ No criterion has this ID",IF($G70="No","△ The sponsor hasn't agreed",IF($G70="No sponsor named","○ Clear  ◇ no sponsor to agree","○ Clear")))))</f>
        <v/>
      </c>
    </row>
    <row r="71" ht="30" customHeight="1">
      <c r="A71" s="30" t="n"/>
      <c r="B71" s="30" t="n"/>
      <c r="C71" s="32" t="n"/>
      <c r="D71" s="31" t="n"/>
      <c r="E71" s="31" t="n"/>
      <c r="F71" s="31" t="n"/>
      <c r="G71" s="30" t="n"/>
      <c r="H71" s="33">
        <f>IF(COUNTA($A71:$G71)=0,"",IF(OR(TRIM($A71)="",TRIM($B71)="",NOT(ISNUMBER($C71)),TRIM($D71)="",TRIM($E71)="",TRIM($F71)="",TRIM($G71)=""),"△ Fill in every column",IF(COUNTIF(Criteria!$A$6:$A$105,$B71)=0,"△ No criterion has this ID",IF($G71="No","△ The sponsor hasn't agreed",IF($G71="No sponsor named","○ Clear  ◇ no sponsor to agree","○ Clear")))))</f>
        <v/>
      </c>
    </row>
    <row r="72" ht="30" customHeight="1">
      <c r="A72" s="30" t="n"/>
      <c r="B72" s="30" t="n"/>
      <c r="C72" s="32" t="n"/>
      <c r="D72" s="31" t="n"/>
      <c r="E72" s="31" t="n"/>
      <c r="F72" s="31" t="n"/>
      <c r="G72" s="30" t="n"/>
      <c r="H72" s="33">
        <f>IF(COUNTA($A72:$G72)=0,"",IF(OR(TRIM($A72)="",TRIM($B72)="",NOT(ISNUMBER($C72)),TRIM($D72)="",TRIM($E72)="",TRIM($F72)="",TRIM($G72)=""),"△ Fill in every column",IF(COUNTIF(Criteria!$A$6:$A$105,$B72)=0,"△ No criterion has this ID",IF($G72="No","△ The sponsor hasn't agreed",IF($G72="No sponsor named","○ Clear  ◇ no sponsor to agree","○ Clear")))))</f>
        <v/>
      </c>
    </row>
    <row r="73" ht="30" customHeight="1">
      <c r="A73" s="30" t="n"/>
      <c r="B73" s="30" t="n"/>
      <c r="C73" s="32" t="n"/>
      <c r="D73" s="31" t="n"/>
      <c r="E73" s="31" t="n"/>
      <c r="F73" s="31" t="n"/>
      <c r="G73" s="30" t="n"/>
      <c r="H73" s="33">
        <f>IF(COUNTA($A73:$G73)=0,"",IF(OR(TRIM($A73)="",TRIM($B73)="",NOT(ISNUMBER($C73)),TRIM($D73)="",TRIM($E73)="",TRIM($F73)="",TRIM($G73)=""),"△ Fill in every column",IF(COUNTIF(Criteria!$A$6:$A$105,$B73)=0,"△ No criterion has this ID",IF($G73="No","△ The sponsor hasn't agreed",IF($G73="No sponsor named","○ Clear  ◇ no sponsor to agree","○ Clear")))))</f>
        <v/>
      </c>
    </row>
    <row r="74" ht="30" customHeight="1">
      <c r="A74" s="30" t="n"/>
      <c r="B74" s="30" t="n"/>
      <c r="C74" s="32" t="n"/>
      <c r="D74" s="31" t="n"/>
      <c r="E74" s="31" t="n"/>
      <c r="F74" s="31" t="n"/>
      <c r="G74" s="30" t="n"/>
      <c r="H74" s="33">
        <f>IF(COUNTA($A74:$G74)=0,"",IF(OR(TRIM($A74)="",TRIM($B74)="",NOT(ISNUMBER($C74)),TRIM($D74)="",TRIM($E74)="",TRIM($F74)="",TRIM($G74)=""),"△ Fill in every column",IF(COUNTIF(Criteria!$A$6:$A$105,$B74)=0,"△ No criterion has this ID",IF($G74="No","△ The sponsor hasn't agreed",IF($G74="No sponsor named","○ Clear  ◇ no sponsor to agree","○ Clear")))))</f>
        <v/>
      </c>
    </row>
    <row r="75" ht="30" customHeight="1">
      <c r="A75" s="30" t="n"/>
      <c r="B75" s="30" t="n"/>
      <c r="C75" s="32" t="n"/>
      <c r="D75" s="31" t="n"/>
      <c r="E75" s="31" t="n"/>
      <c r="F75" s="31" t="n"/>
      <c r="G75" s="30" t="n"/>
      <c r="H75" s="33">
        <f>IF(COUNTA($A75:$G75)=0,"",IF(OR(TRIM($A75)="",TRIM($B75)="",NOT(ISNUMBER($C75)),TRIM($D75)="",TRIM($E75)="",TRIM($F75)="",TRIM($G75)=""),"△ Fill in every column",IF(COUNTIF(Criteria!$A$6:$A$105,$B75)=0,"△ No criterion has this ID",IF($G75="No","△ The sponsor hasn't agreed",IF($G75="No sponsor named","○ Clear  ◇ no sponsor to agree","○ Clear")))))</f>
        <v/>
      </c>
    </row>
    <row r="76" ht="30" customHeight="1">
      <c r="A76" s="30" t="n"/>
      <c r="B76" s="30" t="n"/>
      <c r="C76" s="32" t="n"/>
      <c r="D76" s="31" t="n"/>
      <c r="E76" s="31" t="n"/>
      <c r="F76" s="31" t="n"/>
      <c r="G76" s="30" t="n"/>
      <c r="H76" s="33">
        <f>IF(COUNTA($A76:$G76)=0,"",IF(OR(TRIM($A76)="",TRIM($B76)="",NOT(ISNUMBER($C76)),TRIM($D76)="",TRIM($E76)="",TRIM($F76)="",TRIM($G76)=""),"△ Fill in every column",IF(COUNTIF(Criteria!$A$6:$A$105,$B76)=0,"△ No criterion has this ID",IF($G76="No","△ The sponsor hasn't agreed",IF($G76="No sponsor named","○ Clear  ◇ no sponsor to agree","○ Clear")))))</f>
        <v/>
      </c>
    </row>
    <row r="77" ht="30" customHeight="1">
      <c r="A77" s="30" t="n"/>
      <c r="B77" s="30" t="n"/>
      <c r="C77" s="32" t="n"/>
      <c r="D77" s="31" t="n"/>
      <c r="E77" s="31" t="n"/>
      <c r="F77" s="31" t="n"/>
      <c r="G77" s="30" t="n"/>
      <c r="H77" s="33">
        <f>IF(COUNTA($A77:$G77)=0,"",IF(OR(TRIM($A77)="",TRIM($B77)="",NOT(ISNUMBER($C77)),TRIM($D77)="",TRIM($E77)="",TRIM($F77)="",TRIM($G77)=""),"△ Fill in every column",IF(COUNTIF(Criteria!$A$6:$A$105,$B77)=0,"△ No criterion has this ID",IF($G77="No","△ The sponsor hasn't agreed",IF($G77="No sponsor named","○ Clear  ◇ no sponsor to agree","○ Clear")))))</f>
        <v/>
      </c>
    </row>
    <row r="78" ht="30" customHeight="1">
      <c r="A78" s="30" t="n"/>
      <c r="B78" s="30" t="n"/>
      <c r="C78" s="32" t="n"/>
      <c r="D78" s="31" t="n"/>
      <c r="E78" s="31" t="n"/>
      <c r="F78" s="31" t="n"/>
      <c r="G78" s="30" t="n"/>
      <c r="H78" s="33">
        <f>IF(COUNTA($A78:$G78)=0,"",IF(OR(TRIM($A78)="",TRIM($B78)="",NOT(ISNUMBER($C78)),TRIM($D78)="",TRIM($E78)="",TRIM($F78)="",TRIM($G78)=""),"△ Fill in every column",IF(COUNTIF(Criteria!$A$6:$A$105,$B78)=0,"△ No criterion has this ID",IF($G78="No","△ The sponsor hasn't agreed",IF($G78="No sponsor named","○ Clear  ◇ no sponsor to agree","○ Clear")))))</f>
        <v/>
      </c>
    </row>
    <row r="79" ht="30" customHeight="1">
      <c r="A79" s="30" t="n"/>
      <c r="B79" s="30" t="n"/>
      <c r="C79" s="32" t="n"/>
      <c r="D79" s="31" t="n"/>
      <c r="E79" s="31" t="n"/>
      <c r="F79" s="31" t="n"/>
      <c r="G79" s="30" t="n"/>
      <c r="H79" s="33">
        <f>IF(COUNTA($A79:$G79)=0,"",IF(OR(TRIM($A79)="",TRIM($B79)="",NOT(ISNUMBER($C79)),TRIM($D79)="",TRIM($E79)="",TRIM($F79)="",TRIM($G79)=""),"△ Fill in every column",IF(COUNTIF(Criteria!$A$6:$A$105,$B79)=0,"△ No criterion has this ID",IF($G79="No","△ The sponsor hasn't agreed",IF($G79="No sponsor named","○ Clear  ◇ no sponsor to agree","○ Clear")))))</f>
        <v/>
      </c>
    </row>
    <row r="80" ht="30" customHeight="1">
      <c r="A80" s="30" t="n"/>
      <c r="B80" s="30" t="n"/>
      <c r="C80" s="32" t="n"/>
      <c r="D80" s="31" t="n"/>
      <c r="E80" s="31" t="n"/>
      <c r="F80" s="31" t="n"/>
      <c r="G80" s="30" t="n"/>
      <c r="H80" s="33">
        <f>IF(COUNTA($A80:$G80)=0,"",IF(OR(TRIM($A80)="",TRIM($B80)="",NOT(ISNUMBER($C80)),TRIM($D80)="",TRIM($E80)="",TRIM($F80)="",TRIM($G80)=""),"△ Fill in every column",IF(COUNTIF(Criteria!$A$6:$A$105,$B80)=0,"△ No criterion has this ID",IF($G80="No","△ The sponsor hasn't agreed",IF($G80="No sponsor named","○ Clear  ◇ no sponsor to agree","○ Clear")))))</f>
        <v/>
      </c>
    </row>
    <row r="81" ht="30" customHeight="1">
      <c r="A81" s="30" t="n"/>
      <c r="B81" s="30" t="n"/>
      <c r="C81" s="32" t="n"/>
      <c r="D81" s="31" t="n"/>
      <c r="E81" s="31" t="n"/>
      <c r="F81" s="31" t="n"/>
      <c r="G81" s="30" t="n"/>
      <c r="H81" s="33">
        <f>IF(COUNTA($A81:$G81)=0,"",IF(OR(TRIM($A81)="",TRIM($B81)="",NOT(ISNUMBER($C81)),TRIM($D81)="",TRIM($E81)="",TRIM($F81)="",TRIM($G81)=""),"△ Fill in every column",IF(COUNTIF(Criteria!$A$6:$A$105,$B81)=0,"△ No criterion has this ID",IF($G81="No","△ The sponsor hasn't agreed",IF($G81="No sponsor named","○ Clear  ◇ no sponsor to agree","○ Clear")))))</f>
        <v/>
      </c>
    </row>
    <row r="82" ht="30" customHeight="1">
      <c r="A82" s="30" t="n"/>
      <c r="B82" s="30" t="n"/>
      <c r="C82" s="32" t="n"/>
      <c r="D82" s="31" t="n"/>
      <c r="E82" s="31" t="n"/>
      <c r="F82" s="31" t="n"/>
      <c r="G82" s="30" t="n"/>
      <c r="H82" s="33">
        <f>IF(COUNTA($A82:$G82)=0,"",IF(OR(TRIM($A82)="",TRIM($B82)="",NOT(ISNUMBER($C82)),TRIM($D82)="",TRIM($E82)="",TRIM($F82)="",TRIM($G82)=""),"△ Fill in every column",IF(COUNTIF(Criteria!$A$6:$A$105,$B82)=0,"△ No criterion has this ID",IF($G82="No","△ The sponsor hasn't agreed",IF($G82="No sponsor named","○ Clear  ◇ no sponsor to agree","○ Clear")))))</f>
        <v/>
      </c>
    </row>
    <row r="83" ht="30" customHeight="1">
      <c r="A83" s="30" t="n"/>
      <c r="B83" s="30" t="n"/>
      <c r="C83" s="32" t="n"/>
      <c r="D83" s="31" t="n"/>
      <c r="E83" s="31" t="n"/>
      <c r="F83" s="31" t="n"/>
      <c r="G83" s="30" t="n"/>
      <c r="H83" s="33">
        <f>IF(COUNTA($A83:$G83)=0,"",IF(OR(TRIM($A83)="",TRIM($B83)="",NOT(ISNUMBER($C83)),TRIM($D83)="",TRIM($E83)="",TRIM($F83)="",TRIM($G83)=""),"△ Fill in every column",IF(COUNTIF(Criteria!$A$6:$A$105,$B83)=0,"△ No criterion has this ID",IF($G83="No","△ The sponsor hasn't agreed",IF($G83="No sponsor named","○ Clear  ◇ no sponsor to agree","○ Clear")))))</f>
        <v/>
      </c>
    </row>
    <row r="84" ht="30" customHeight="1">
      <c r="A84" s="30" t="n"/>
      <c r="B84" s="30" t="n"/>
      <c r="C84" s="32" t="n"/>
      <c r="D84" s="31" t="n"/>
      <c r="E84" s="31" t="n"/>
      <c r="F84" s="31" t="n"/>
      <c r="G84" s="30" t="n"/>
      <c r="H84" s="33">
        <f>IF(COUNTA($A84:$G84)=0,"",IF(OR(TRIM($A84)="",TRIM($B84)="",NOT(ISNUMBER($C84)),TRIM($D84)="",TRIM($E84)="",TRIM($F84)="",TRIM($G84)=""),"△ Fill in every column",IF(COUNTIF(Criteria!$A$6:$A$105,$B84)=0,"△ No criterion has this ID",IF($G84="No","△ The sponsor hasn't agreed",IF($G84="No sponsor named","○ Clear  ◇ no sponsor to agree","○ Clear")))))</f>
        <v/>
      </c>
    </row>
    <row r="85" ht="30" customHeight="1">
      <c r="A85" s="30" t="n"/>
      <c r="B85" s="30" t="n"/>
      <c r="C85" s="32" t="n"/>
      <c r="D85" s="31" t="n"/>
      <c r="E85" s="31" t="n"/>
      <c r="F85" s="31" t="n"/>
      <c r="G85" s="30" t="n"/>
      <c r="H85" s="33">
        <f>IF(COUNTA($A85:$G85)=0,"",IF(OR(TRIM($A85)="",TRIM($B85)="",NOT(ISNUMBER($C85)),TRIM($D85)="",TRIM($E85)="",TRIM($F85)="",TRIM($G85)=""),"△ Fill in every column",IF(COUNTIF(Criteria!$A$6:$A$105,$B85)=0,"△ No criterion has this ID",IF($G85="No","△ The sponsor hasn't agreed",IF($G85="No sponsor named","○ Clear  ◇ no sponsor to agree","○ Clear")))))</f>
        <v/>
      </c>
    </row>
    <row r="86" ht="30" customHeight="1">
      <c r="A86" s="30" t="n"/>
      <c r="B86" s="30" t="n"/>
      <c r="C86" s="32" t="n"/>
      <c r="D86" s="31" t="n"/>
      <c r="E86" s="31" t="n"/>
      <c r="F86" s="31" t="n"/>
      <c r="G86" s="30" t="n"/>
      <c r="H86" s="33">
        <f>IF(COUNTA($A86:$G86)=0,"",IF(OR(TRIM($A86)="",TRIM($B86)="",NOT(ISNUMBER($C86)),TRIM($D86)="",TRIM($E86)="",TRIM($F86)="",TRIM($G86)=""),"△ Fill in every column",IF(COUNTIF(Criteria!$A$6:$A$105,$B86)=0,"△ No criterion has this ID",IF($G86="No","△ The sponsor hasn't agreed",IF($G86="No sponsor named","○ Clear  ◇ no sponsor to agree","○ Clear")))))</f>
        <v/>
      </c>
    </row>
    <row r="87" ht="30" customHeight="1">
      <c r="A87" s="30" t="n"/>
      <c r="B87" s="30" t="n"/>
      <c r="C87" s="32" t="n"/>
      <c r="D87" s="31" t="n"/>
      <c r="E87" s="31" t="n"/>
      <c r="F87" s="31" t="n"/>
      <c r="G87" s="30" t="n"/>
      <c r="H87" s="33">
        <f>IF(COUNTA($A87:$G87)=0,"",IF(OR(TRIM($A87)="",TRIM($B87)="",NOT(ISNUMBER($C87)),TRIM($D87)="",TRIM($E87)="",TRIM($F87)="",TRIM($G87)=""),"△ Fill in every column",IF(COUNTIF(Criteria!$A$6:$A$105,$B87)=0,"△ No criterion has this ID",IF($G87="No","△ The sponsor hasn't agreed",IF($G87="No sponsor named","○ Clear  ◇ no sponsor to agree","○ Clear")))))</f>
        <v/>
      </c>
    </row>
    <row r="88" ht="30" customHeight="1">
      <c r="A88" s="30" t="n"/>
      <c r="B88" s="30" t="n"/>
      <c r="C88" s="32" t="n"/>
      <c r="D88" s="31" t="n"/>
      <c r="E88" s="31" t="n"/>
      <c r="F88" s="31" t="n"/>
      <c r="G88" s="30" t="n"/>
      <c r="H88" s="33">
        <f>IF(COUNTA($A88:$G88)=0,"",IF(OR(TRIM($A88)="",TRIM($B88)="",NOT(ISNUMBER($C88)),TRIM($D88)="",TRIM($E88)="",TRIM($F88)="",TRIM($G88)=""),"△ Fill in every column",IF(COUNTIF(Criteria!$A$6:$A$105,$B88)=0,"△ No criterion has this ID",IF($G88="No","△ The sponsor hasn't agreed",IF($G88="No sponsor named","○ Clear  ◇ no sponsor to agree","○ Clear")))))</f>
        <v/>
      </c>
    </row>
    <row r="89" ht="30" customHeight="1">
      <c r="A89" s="30" t="n"/>
      <c r="B89" s="30" t="n"/>
      <c r="C89" s="32" t="n"/>
      <c r="D89" s="31" t="n"/>
      <c r="E89" s="31" t="n"/>
      <c r="F89" s="31" t="n"/>
      <c r="G89" s="30" t="n"/>
      <c r="H89" s="33">
        <f>IF(COUNTA($A89:$G89)=0,"",IF(OR(TRIM($A89)="",TRIM($B89)="",NOT(ISNUMBER($C89)),TRIM($D89)="",TRIM($E89)="",TRIM($F89)="",TRIM($G89)=""),"△ Fill in every column",IF(COUNTIF(Criteria!$A$6:$A$105,$B89)=0,"△ No criterion has this ID",IF($G89="No","△ The sponsor hasn't agreed",IF($G89="No sponsor named","○ Clear  ◇ no sponsor to agree","○ Clear")))))</f>
        <v/>
      </c>
    </row>
    <row r="90" ht="30" customHeight="1">
      <c r="A90" s="30" t="n"/>
      <c r="B90" s="30" t="n"/>
      <c r="C90" s="32" t="n"/>
      <c r="D90" s="31" t="n"/>
      <c r="E90" s="31" t="n"/>
      <c r="F90" s="31" t="n"/>
      <c r="G90" s="30" t="n"/>
      <c r="H90" s="33">
        <f>IF(COUNTA($A90:$G90)=0,"",IF(OR(TRIM($A90)="",TRIM($B90)="",NOT(ISNUMBER($C90)),TRIM($D90)="",TRIM($E90)="",TRIM($F90)="",TRIM($G90)=""),"△ Fill in every column",IF(COUNTIF(Criteria!$A$6:$A$105,$B90)=0,"△ No criterion has this ID",IF($G90="No","△ The sponsor hasn't agreed",IF($G90="No sponsor named","○ Clear  ◇ no sponsor to agree","○ Clear")))))</f>
        <v/>
      </c>
    </row>
    <row r="91" ht="30" customHeight="1">
      <c r="A91" s="30" t="n"/>
      <c r="B91" s="30" t="n"/>
      <c r="C91" s="32" t="n"/>
      <c r="D91" s="31" t="n"/>
      <c r="E91" s="31" t="n"/>
      <c r="F91" s="31" t="n"/>
      <c r="G91" s="30" t="n"/>
      <c r="H91" s="33">
        <f>IF(COUNTA($A91:$G91)=0,"",IF(OR(TRIM($A91)="",TRIM($B91)="",NOT(ISNUMBER($C91)),TRIM($D91)="",TRIM($E91)="",TRIM($F91)="",TRIM($G91)=""),"△ Fill in every column",IF(COUNTIF(Criteria!$A$6:$A$105,$B91)=0,"△ No criterion has this ID",IF($G91="No","△ The sponsor hasn't agreed",IF($G91="No sponsor named","○ Clear  ◇ no sponsor to agree","○ Clear")))))</f>
        <v/>
      </c>
    </row>
    <row r="92" ht="30" customHeight="1">
      <c r="A92" s="30" t="n"/>
      <c r="B92" s="30" t="n"/>
      <c r="C92" s="32" t="n"/>
      <c r="D92" s="31" t="n"/>
      <c r="E92" s="31" t="n"/>
      <c r="F92" s="31" t="n"/>
      <c r="G92" s="30" t="n"/>
      <c r="H92" s="33">
        <f>IF(COUNTA($A92:$G92)=0,"",IF(OR(TRIM($A92)="",TRIM($B92)="",NOT(ISNUMBER($C92)),TRIM($D92)="",TRIM($E92)="",TRIM($F92)="",TRIM($G92)=""),"△ Fill in every column",IF(COUNTIF(Criteria!$A$6:$A$105,$B92)=0,"△ No criterion has this ID",IF($G92="No","△ The sponsor hasn't agreed",IF($G92="No sponsor named","○ Clear  ◇ no sponsor to agree","○ Clear")))))</f>
        <v/>
      </c>
    </row>
    <row r="93" ht="30" customHeight="1">
      <c r="A93" s="30" t="n"/>
      <c r="B93" s="30" t="n"/>
      <c r="C93" s="32" t="n"/>
      <c r="D93" s="31" t="n"/>
      <c r="E93" s="31" t="n"/>
      <c r="F93" s="31" t="n"/>
      <c r="G93" s="30" t="n"/>
      <c r="H93" s="33">
        <f>IF(COUNTA($A93:$G93)=0,"",IF(OR(TRIM($A93)="",TRIM($B93)="",NOT(ISNUMBER($C93)),TRIM($D93)="",TRIM($E93)="",TRIM($F93)="",TRIM($G93)=""),"△ Fill in every column",IF(COUNTIF(Criteria!$A$6:$A$105,$B93)=0,"△ No criterion has this ID",IF($G93="No","△ The sponsor hasn't agreed",IF($G93="No sponsor named","○ Clear  ◇ no sponsor to agree","○ Clear")))))</f>
        <v/>
      </c>
    </row>
    <row r="94" ht="30" customHeight="1">
      <c r="A94" s="30" t="n"/>
      <c r="B94" s="30" t="n"/>
      <c r="C94" s="32" t="n"/>
      <c r="D94" s="31" t="n"/>
      <c r="E94" s="31" t="n"/>
      <c r="F94" s="31" t="n"/>
      <c r="G94" s="30" t="n"/>
      <c r="H94" s="33">
        <f>IF(COUNTA($A94:$G94)=0,"",IF(OR(TRIM($A94)="",TRIM($B94)="",NOT(ISNUMBER($C94)),TRIM($D94)="",TRIM($E94)="",TRIM($F94)="",TRIM($G94)=""),"△ Fill in every column",IF(COUNTIF(Criteria!$A$6:$A$105,$B94)=0,"△ No criterion has this ID",IF($G94="No","△ The sponsor hasn't agreed",IF($G94="No sponsor named","○ Clear  ◇ no sponsor to agree","○ Clear")))))</f>
        <v/>
      </c>
    </row>
    <row r="95" ht="30" customHeight="1">
      <c r="A95" s="30" t="n"/>
      <c r="B95" s="30" t="n"/>
      <c r="C95" s="32" t="n"/>
      <c r="D95" s="31" t="n"/>
      <c r="E95" s="31" t="n"/>
      <c r="F95" s="31" t="n"/>
      <c r="G95" s="30" t="n"/>
      <c r="H95" s="33">
        <f>IF(COUNTA($A95:$G95)=0,"",IF(OR(TRIM($A95)="",TRIM($B95)="",NOT(ISNUMBER($C95)),TRIM($D95)="",TRIM($E95)="",TRIM($F95)="",TRIM($G95)=""),"△ Fill in every column",IF(COUNTIF(Criteria!$A$6:$A$105,$B95)=0,"△ No criterion has this ID",IF($G95="No","△ The sponsor hasn't agreed",IF($G95="No sponsor named","○ Clear  ◇ no sponsor to agree","○ Clear")))))</f>
        <v/>
      </c>
    </row>
    <row r="96" ht="30" customHeight="1">
      <c r="A96" s="30" t="n"/>
      <c r="B96" s="30" t="n"/>
      <c r="C96" s="32" t="n"/>
      <c r="D96" s="31" t="n"/>
      <c r="E96" s="31" t="n"/>
      <c r="F96" s="31" t="n"/>
      <c r="G96" s="30" t="n"/>
      <c r="H96" s="33">
        <f>IF(COUNTA($A96:$G96)=0,"",IF(OR(TRIM($A96)="",TRIM($B96)="",NOT(ISNUMBER($C96)),TRIM($D96)="",TRIM($E96)="",TRIM($F96)="",TRIM($G96)=""),"△ Fill in every column",IF(COUNTIF(Criteria!$A$6:$A$105,$B96)=0,"△ No criterion has this ID",IF($G96="No","△ The sponsor hasn't agreed",IF($G96="No sponsor named","○ Clear  ◇ no sponsor to agree","○ Clear")))))</f>
        <v/>
      </c>
    </row>
    <row r="97" ht="30" customHeight="1">
      <c r="A97" s="30" t="n"/>
      <c r="B97" s="30" t="n"/>
      <c r="C97" s="32" t="n"/>
      <c r="D97" s="31" t="n"/>
      <c r="E97" s="31" t="n"/>
      <c r="F97" s="31" t="n"/>
      <c r="G97" s="30" t="n"/>
      <c r="H97" s="33">
        <f>IF(COUNTA($A97:$G97)=0,"",IF(OR(TRIM($A97)="",TRIM($B97)="",NOT(ISNUMBER($C97)),TRIM($D97)="",TRIM($E97)="",TRIM($F97)="",TRIM($G97)=""),"△ Fill in every column",IF(COUNTIF(Criteria!$A$6:$A$105,$B97)=0,"△ No criterion has this ID",IF($G97="No","△ The sponsor hasn't agreed",IF($G97="No sponsor named","○ Clear  ◇ no sponsor to agree","○ Clear")))))</f>
        <v/>
      </c>
    </row>
    <row r="98" ht="30" customHeight="1">
      <c r="A98" s="30" t="n"/>
      <c r="B98" s="30" t="n"/>
      <c r="C98" s="32" t="n"/>
      <c r="D98" s="31" t="n"/>
      <c r="E98" s="31" t="n"/>
      <c r="F98" s="31" t="n"/>
      <c r="G98" s="30" t="n"/>
      <c r="H98" s="33">
        <f>IF(COUNTA($A98:$G98)=0,"",IF(OR(TRIM($A98)="",TRIM($B98)="",NOT(ISNUMBER($C98)),TRIM($D98)="",TRIM($E98)="",TRIM($F98)="",TRIM($G98)=""),"△ Fill in every column",IF(COUNTIF(Criteria!$A$6:$A$105,$B98)=0,"△ No criterion has this ID",IF($G98="No","△ The sponsor hasn't agreed",IF($G98="No sponsor named","○ Clear  ◇ no sponsor to agree","○ Clear")))))</f>
        <v/>
      </c>
    </row>
    <row r="99" ht="30" customHeight="1">
      <c r="A99" s="30" t="n"/>
      <c r="B99" s="30" t="n"/>
      <c r="C99" s="32" t="n"/>
      <c r="D99" s="31" t="n"/>
      <c r="E99" s="31" t="n"/>
      <c r="F99" s="31" t="n"/>
      <c r="G99" s="30" t="n"/>
      <c r="H99" s="33">
        <f>IF(COUNTA($A99:$G99)=0,"",IF(OR(TRIM($A99)="",TRIM($B99)="",NOT(ISNUMBER($C99)),TRIM($D99)="",TRIM($E99)="",TRIM($F99)="",TRIM($G99)=""),"△ Fill in every column",IF(COUNTIF(Criteria!$A$6:$A$105,$B99)=0,"△ No criterion has this ID",IF($G99="No","△ The sponsor hasn't agreed",IF($G99="No sponsor named","○ Clear  ◇ no sponsor to agree","○ Clear")))))</f>
        <v/>
      </c>
    </row>
    <row r="100" ht="30" customHeight="1">
      <c r="A100" s="30" t="n"/>
      <c r="B100" s="30" t="n"/>
      <c r="C100" s="32" t="n"/>
      <c r="D100" s="31" t="n"/>
      <c r="E100" s="31" t="n"/>
      <c r="F100" s="31" t="n"/>
      <c r="G100" s="30" t="n"/>
      <c r="H100" s="33">
        <f>IF(COUNTA($A100:$G100)=0,"",IF(OR(TRIM($A100)="",TRIM($B100)="",NOT(ISNUMBER($C100)),TRIM($D100)="",TRIM($E100)="",TRIM($F100)="",TRIM($G100)=""),"△ Fill in every column",IF(COUNTIF(Criteria!$A$6:$A$105,$B100)=0,"△ No criterion has this ID",IF($G100="No","△ The sponsor hasn't agreed",IF($G100="No sponsor named","○ Clear  ◇ no sponsor to agree","○ Clear")))))</f>
        <v/>
      </c>
    </row>
    <row r="101" ht="30" customHeight="1">
      <c r="A101" s="30" t="n"/>
      <c r="B101" s="30" t="n"/>
      <c r="C101" s="32" t="n"/>
      <c r="D101" s="31" t="n"/>
      <c r="E101" s="31" t="n"/>
      <c r="F101" s="31" t="n"/>
      <c r="G101" s="30" t="n"/>
      <c r="H101" s="33">
        <f>IF(COUNTA($A101:$G101)=0,"",IF(OR(TRIM($A101)="",TRIM($B101)="",NOT(ISNUMBER($C101)),TRIM($D101)="",TRIM($E101)="",TRIM($F101)="",TRIM($G101)=""),"△ Fill in every column",IF(COUNTIF(Criteria!$A$6:$A$105,$B101)=0,"△ No criterion has this ID",IF($G101="No","△ The sponsor hasn't agreed",IF($G101="No sponsor named","○ Clear  ◇ no sponsor to agree","○ Clear")))))</f>
        <v/>
      </c>
    </row>
    <row r="102" ht="30" customHeight="1">
      <c r="A102" s="30" t="n"/>
      <c r="B102" s="30" t="n"/>
      <c r="C102" s="32" t="n"/>
      <c r="D102" s="31" t="n"/>
      <c r="E102" s="31" t="n"/>
      <c r="F102" s="31" t="n"/>
      <c r="G102" s="30" t="n"/>
      <c r="H102" s="33">
        <f>IF(COUNTA($A102:$G102)=0,"",IF(OR(TRIM($A102)="",TRIM($B102)="",NOT(ISNUMBER($C102)),TRIM($D102)="",TRIM($E102)="",TRIM($F102)="",TRIM($G102)=""),"△ Fill in every column",IF(COUNTIF(Criteria!$A$6:$A$105,$B102)=0,"△ No criterion has this ID",IF($G102="No","△ The sponsor hasn't agreed",IF($G102="No sponsor named","○ Clear  ◇ no sponsor to agree","○ Clear")))))</f>
        <v/>
      </c>
    </row>
    <row r="103" ht="30" customHeight="1">
      <c r="A103" s="30" t="n"/>
      <c r="B103" s="30" t="n"/>
      <c r="C103" s="32" t="n"/>
      <c r="D103" s="31" t="n"/>
      <c r="E103" s="31" t="n"/>
      <c r="F103" s="31" t="n"/>
      <c r="G103" s="30" t="n"/>
      <c r="H103" s="33">
        <f>IF(COUNTA($A103:$G103)=0,"",IF(OR(TRIM($A103)="",TRIM($B103)="",NOT(ISNUMBER($C103)),TRIM($D103)="",TRIM($E103)="",TRIM($F103)="",TRIM($G103)=""),"△ Fill in every column",IF(COUNTIF(Criteria!$A$6:$A$105,$B103)=0,"△ No criterion has this ID",IF($G103="No","△ The sponsor hasn't agreed",IF($G103="No sponsor named","○ Clear  ◇ no sponsor to agree","○ Clear")))))</f>
        <v/>
      </c>
    </row>
    <row r="104" ht="30" customHeight="1">
      <c r="A104" s="30" t="n"/>
      <c r="B104" s="30" t="n"/>
      <c r="C104" s="32" t="n"/>
      <c r="D104" s="31" t="n"/>
      <c r="E104" s="31" t="n"/>
      <c r="F104" s="31" t="n"/>
      <c r="G104" s="30" t="n"/>
      <c r="H104" s="33">
        <f>IF(COUNTA($A104:$G104)=0,"",IF(OR(TRIM($A104)="",TRIM($B104)="",NOT(ISNUMBER($C104)),TRIM($D104)="",TRIM($E104)="",TRIM($F104)="",TRIM($G104)=""),"△ Fill in every column",IF(COUNTIF(Criteria!$A$6:$A$105,$B104)=0,"△ No criterion has this ID",IF($G104="No","△ The sponsor hasn't agreed",IF($G104="No sponsor named","○ Clear  ◇ no sponsor to agree","○ Clear")))))</f>
        <v/>
      </c>
    </row>
    <row r="105" ht="30" customHeight="1">
      <c r="A105" s="30" t="n"/>
      <c r="B105" s="30" t="n"/>
      <c r="C105" s="32" t="n"/>
      <c r="D105" s="31" t="n"/>
      <c r="E105" s="31" t="n"/>
      <c r="F105" s="31" t="n"/>
      <c r="G105" s="30" t="n"/>
      <c r="H105" s="33">
        <f>IF(COUNTA($A105:$G105)=0,"",IF(OR(TRIM($A105)="",TRIM($B105)="",NOT(ISNUMBER($C105)),TRIM($D105)="",TRIM($E105)="",TRIM($F105)="",TRIM($G105)=""),"△ Fill in every column",IF(COUNTIF(Criteria!$A$6:$A$105,$B105)=0,"△ No criterion has this ID",IF($G105="No","△ The sponsor hasn't agreed",IF($G105="No sponsor named","○ Clear  ◇ no sponsor to agree","○ Clear")))))</f>
        <v/>
      </c>
    </row>
  </sheetData>
  <sheetProtection selectLockedCells="0" selectUnlockedCells="0" sheet="1" objects="0" insertRows="1" insertHyperlinks="1" autoFilter="0" scenarios="0" formatColumns="0" deleteColumns="1" insertColumns="1" pivotTables="1" deleteRows="1" formatCells="0" formatRows="0" sort="0"/>
  <conditionalFormatting sqref="H6:H105">
    <cfRule type="expression" priority="1" dxfId="0" stopIfTrue="0">
      <formula>LEFT(H6,1)="△"</formula>
    </cfRule>
  </conditionalFormatting>
  <dataValidations count="3">
    <dataValidation sqref="B6:B105" showDropDown="0" showInputMessage="0" showErrorMessage="1" allowBlank="1" errorTitle="Check this entry" error="No criterion has this ID. You can keep it, and the Row check will flag it." type="list" errorStyle="warning">
      <formula1>Criteria!$A$6:$A$105</formula1>
    </dataValidation>
    <dataValidation sqref="C6:C105" showDropDown="0" showInputMessage="0" showErrorMessage="1" allowBlank="1" errorTitle="Check this entry" error="Type a date, such as 15 Oct 2026." type="date" errorStyle="stop" operator="between">
      <formula1>36526</formula1>
      <formula2>73415</formula2>
    </dataValidation>
    <dataValidation sqref="G6:G105" showDropDown="0" showInputMessage="0" showErrorMessage="1" allowBlank="1" errorTitle="Check this entry" error="Pick Yes, No or No sponsor named." type="list" errorStyle="stop">
      <formula1>"Yes,No,No sponsor named"</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2026-10-24T05:05:49Z</dcterms:created>
  <dcterms:modified xmlns:dcterms="http://purl.org/dc/terms/" xmlns:xsi="http://www.w3.org/2001/XMLSchema-instance" xsi:type="dcterms:W3CDTF">2026-10-24T05:05:50Z</dcterms:modified>
</cp:coreProperties>
</file>