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comments/comment1.xml" ContentType="application/vnd.openxmlformats-officedocument.spreadsheetml.comments+xml"/>
  <Override PartName="/xl/worksheets/sheet3.xml" ContentType="application/vnd.openxmlformats-officedocument.spreadsheetml.worksheet+xml"/>
  <Override PartName="/xl/drawings/drawing3.xml" ContentType="application/vnd.openxmlformats-officedocument.drawing+xml"/>
  <Override PartName="/xl/comments/comment2.xml" ContentType="application/vnd.openxmlformats-officedocument.spreadsheetml.comments+xml"/>
  <Override PartName="/xl/worksheets/sheet4.xml" ContentType="application/vnd.openxmlformats-officedocument.spreadsheetml.worksheet+xml"/>
  <Override PartName="/xl/drawings/drawing4.xml" ContentType="application/vnd.openxmlformats-officedocument.drawing+xml"/>
  <Override PartName="/xl/comments/comment3.xml" ContentType="application/vnd.openxmlformats-officedocument.spreadsheetml.comments+xml"/>
  <Override PartName="/xl/worksheets/sheet5.xml" ContentType="application/vnd.openxmlformats-officedocument.spreadsheetml.worksheet+xml"/>
  <Override PartName="/xl/drawings/drawing5.xml" ContentType="application/vnd.openxmlformats-officedocument.drawing+xml"/>
  <Override PartName="/xl/comments/comment4.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Read me" sheetId="1" state="visible" r:id="rId1"/>
    <sheet xmlns:r="http://schemas.openxmlformats.org/officeDocument/2006/relationships" name="RACI" sheetId="2" state="visible" r:id="rId2"/>
    <sheet xmlns:r="http://schemas.openxmlformats.org/officeDocument/2006/relationships" name="People" sheetId="3" state="visible" r:id="rId3"/>
    <sheet xmlns:r="http://schemas.openxmlformats.org/officeDocument/2006/relationships" name="Checks" sheetId="4" state="visible" r:id="rId4"/>
    <sheet xmlns:r="http://schemas.openxmlformats.org/officeDocument/2006/relationships" name="Changes" sheetId="5" state="visible" r:id="rId5"/>
  </sheets>
  <definedNames>
    <definedName name="_xlnm._FilterDatabase" localSheetId="1" hidden="1">'RACI'!$A$14:$Y$44</definedName>
    <definedName name="_xlnm.Print_Titles" localSheetId="1">'RACI'!$14:$14</definedName>
    <definedName name="_xlnm.Print_Area" localSheetId="1">'RACI'!$A$1:$Y$47</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7">
    <font>
      <name val="Calibri"/>
      <family val="2"/>
      <color theme="1"/>
      <sz val="11"/>
      <scheme val="minor"/>
    </font>
    <font>
      <name val="Arial"/>
      <sz val="10"/>
    </font>
    <font>
      <name val="Arial"/>
      <b val="1"/>
      <color rgb="000F1115"/>
      <sz val="14"/>
    </font>
    <font>
      <name val="Arial"/>
      <b val="1"/>
      <color rgb="000F1115"/>
      <sz val="10"/>
    </font>
    <font>
      <name val="Arial"/>
      <color rgb="000F1115"/>
      <sz val="10"/>
    </font>
    <font>
      <name val="Arial"/>
      <color rgb="005F6670"/>
      <sz val="10"/>
    </font>
    <font>
      <name val="Arial"/>
      <b val="1"/>
      <i val="1"/>
      <color rgb="000F1115"/>
      <sz val="10"/>
    </font>
  </fonts>
  <fills count="5">
    <fill>
      <patternFill/>
    </fill>
    <fill>
      <patternFill patternType="gray125"/>
    </fill>
    <fill>
      <patternFill patternType="solid">
        <fgColor rgb="00ECEEF0"/>
        <bgColor rgb="00ECEEF0"/>
      </patternFill>
    </fill>
    <fill>
      <patternFill patternType="solid">
        <fgColor rgb="00FFFFFF"/>
        <bgColor rgb="00FFFFFF"/>
      </patternFill>
    </fill>
    <fill>
      <patternFill patternType="solid">
        <fgColor rgb="00F4F5F6"/>
        <bgColor rgb="00F4F5F6"/>
      </patternFill>
    </fill>
  </fills>
  <borders count="3">
    <border>
      <left/>
      <right/>
      <top/>
      <bottom/>
      <diagonal/>
    </border>
    <border>
      <left style="thin">
        <color rgb="00E3E5E8"/>
      </left>
      <right style="thin">
        <color rgb="00E3E5E8"/>
      </right>
      <top style="thin">
        <color rgb="00E3E5E8"/>
      </top>
      <bottom style="thin">
        <color rgb="00E3E5E8"/>
      </bottom>
    </border>
    <border>
      <bottom style="medium">
        <color rgb="000F1115"/>
      </bottom>
    </border>
  </borders>
  <cellStyleXfs count="1">
    <xf numFmtId="0" fontId="1" fillId="0" borderId="0"/>
  </cellStyleXfs>
  <cellXfs count="28">
    <xf numFmtId="0" fontId="0" fillId="0" borderId="0" pivotButton="0" quotePrefix="0" xfId="0"/>
    <xf numFmtId="0" fontId="2" fillId="0" borderId="0" applyAlignment="1" pivotButton="0" quotePrefix="0" xfId="0">
      <alignment horizontal="left" vertical="center"/>
    </xf>
    <xf numFmtId="0" fontId="4" fillId="0" borderId="0" applyAlignment="1" pivotButton="0" quotePrefix="0" xfId="0">
      <alignment vertical="center" wrapText="1"/>
    </xf>
    <xf numFmtId="0" fontId="3" fillId="2" borderId="0" applyAlignment="1" pivotButton="0" quotePrefix="0" xfId="0">
      <alignment vertical="center"/>
    </xf>
    <xf numFmtId="0" fontId="3" fillId="2" borderId="0" pivotButton="0" quotePrefix="0" xfId="0"/>
    <xf numFmtId="0" fontId="3" fillId="0" borderId="0" applyAlignment="1" pivotButton="0" quotePrefix="0" xfId="0">
      <alignment vertical="top" wrapText="1"/>
    </xf>
    <xf numFmtId="0" fontId="5" fillId="0" borderId="0" applyAlignment="1" pivotButton="0" quotePrefix="0" xfId="0">
      <alignment horizontal="left" vertical="top" wrapText="1"/>
    </xf>
    <xf numFmtId="0" fontId="4" fillId="0" borderId="0" applyAlignment="1" pivotButton="0" quotePrefix="0" xfId="0">
      <alignment vertical="top" wrapText="1"/>
    </xf>
    <xf numFmtId="0" fontId="3" fillId="0" borderId="0" applyAlignment="1" pivotButton="0" quotePrefix="0" xfId="0">
      <alignment horizontal="left" vertical="top" wrapText="1"/>
    </xf>
    <xf numFmtId="0" fontId="4" fillId="3" borderId="1" applyAlignment="1" applyProtection="1" pivotButton="0" quotePrefix="0" xfId="0">
      <alignment vertical="center"/>
      <protection locked="0" hidden="0"/>
    </xf>
    <xf numFmtId="0" fontId="3" fillId="0" borderId="0" applyAlignment="1" pivotButton="0" quotePrefix="0" xfId="0">
      <alignment vertical="center"/>
    </xf>
    <xf numFmtId="0" fontId="5" fillId="0" borderId="0" applyAlignment="1" pivotButton="0" quotePrefix="0" xfId="0">
      <alignment vertical="center" wrapText="1"/>
    </xf>
    <xf numFmtId="0" fontId="4" fillId="3" borderId="1" applyAlignment="1" applyProtection="1" pivotButton="0" quotePrefix="0" xfId="0">
      <alignment horizontal="left" vertical="center"/>
      <protection locked="0" hidden="0"/>
    </xf>
    <xf numFmtId="0" fontId="0" fillId="0" borderId="1" pivotButton="0" quotePrefix="0" xfId="0"/>
    <xf numFmtId="165" fontId="4" fillId="3" borderId="1" applyAlignment="1" applyProtection="1" pivotButton="0" quotePrefix="0" xfId="0">
      <alignment horizontal="left" vertical="center"/>
      <protection locked="0" hidden="0"/>
    </xf>
    <xf numFmtId="0" fontId="3" fillId="2" borderId="0" applyAlignment="1" pivotButton="0" quotePrefix="0" xfId="0">
      <alignment vertical="center"/>
    </xf>
    <xf numFmtId="0" fontId="4" fillId="4" borderId="1" applyAlignment="1" pivotButton="0" quotePrefix="0" xfId="0">
      <alignment vertical="center"/>
    </xf>
    <xf numFmtId="0" fontId="6" fillId="4" borderId="2" applyAlignment="1" pivotButton="0" quotePrefix="0" xfId="0">
      <alignment vertical="center" wrapText="1"/>
    </xf>
    <xf numFmtId="0" fontId="3" fillId="3" borderId="2" applyAlignment="1" pivotButton="0" quotePrefix="0" xfId="0">
      <alignment vertical="center" wrapText="1"/>
    </xf>
    <xf numFmtId="0" fontId="6" fillId="4" borderId="2" applyAlignment="1" pivotButton="0" quotePrefix="0" xfId="0">
      <alignment horizontal="center" vertical="bottom" wrapText="1"/>
    </xf>
    <xf numFmtId="0" fontId="4" fillId="4" borderId="1" applyAlignment="1" pivotButton="0" quotePrefix="0" xfId="0">
      <alignment horizontal="center" vertical="center"/>
    </xf>
    <xf numFmtId="0" fontId="3" fillId="4" borderId="1" applyAlignment="1" pivotButton="0" quotePrefix="0" xfId="0">
      <alignment vertical="center" wrapText="1"/>
    </xf>
    <xf numFmtId="0" fontId="4" fillId="3" borderId="1" applyAlignment="1" applyProtection="1" pivotButton="0" quotePrefix="0" xfId="0">
      <alignment horizontal="center" vertical="center"/>
      <protection locked="0" hidden="0"/>
    </xf>
    <xf numFmtId="165" fontId="4" fillId="4" borderId="1" applyAlignment="1" pivotButton="0" quotePrefix="0" xfId="0">
      <alignment horizontal="left" vertical="center"/>
    </xf>
    <xf numFmtId="0" fontId="4" fillId="3" borderId="1" applyAlignment="1" applyProtection="1" pivotButton="0" quotePrefix="0" xfId="0">
      <alignment vertical="center" wrapText="1"/>
      <protection locked="0" hidden="0"/>
    </xf>
    <xf numFmtId="0" fontId="4" fillId="0" borderId="0" applyAlignment="1" pivotButton="0" quotePrefix="0" xfId="0">
      <alignment vertical="center"/>
    </xf>
    <xf numFmtId="0" fontId="4" fillId="0" borderId="0" applyAlignment="1" pivotButton="0" quotePrefix="0" xfId="0">
      <alignment horizontal="center" vertical="center"/>
    </xf>
    <xf numFmtId="0" fontId="4" fillId="4" borderId="1" applyAlignment="1" pivotButton="0" quotePrefix="0" xfId="0">
      <alignment vertical="center" wrapText="1"/>
    </xf>
  </cellXfs>
  <cellStyles count="1">
    <cellStyle name="Normal" xfId="0" builtinId="0" hidden="0"/>
  </cellStyles>
  <dxfs count="3">
    <dxf>
      <fill>
        <patternFill patternType="solid">
          <fgColor rgb="00D9DBDF"/>
          <bgColor rgb="00D9DBDF"/>
        </patternFill>
      </fill>
    </dxf>
    <dxf>
      <font>
        <color rgb="00CD2B31"/>
      </font>
    </dxf>
    <dxf>
      <font>
        <color rgb="00CD2B31"/>
      </font>
      <fill>
        <patternFill patternType="solid">
          <fgColor rgb="00F8D7D7"/>
          <bgColor rgb="00F8D7D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FRQZ</author>
  </authors>
  <commentList>
    <comment ref="D5" authorId="0" shapeId="0">
      <text>
        <t>The project's name exactly as the Register writes it.</t>
      </text>
    </comment>
    <comment ref="D6" authorId="0" shapeId="0">
      <text>
        <t>The program it sits under, as the Register writes it.</t>
      </text>
    </comment>
    <comment ref="D7" authorId="0" shapeId="0">
      <text>
        <t>The Register's Owner, picked from People so the names match. Decision 1's A is checked against it.</t>
      </text>
    </comment>
    <comment ref="D8" authorId="0" shapeId="0">
      <text>
        <t>Your program's sponsor, copied from the Register. Not yet named is fine. Nothing checks it.</t>
      </text>
    </comment>
    <comment ref="D9" authorId="0" shapeId="0">
      <text>
        <t>From the Register. An A whose Until on People is before this date fails a check.</t>
      </text>
    </comment>
    <comment ref="D10" authorId="0" shapeId="0">
      <text>
        <t>v1, v2 and so on. Start a new version when you reissue the chart, rename the project or hand it over.</t>
      </text>
    </comment>
    <comment ref="D11" authorId="0" shapeId="0">
      <text>
        <t>The day this version was made.</t>
      </text>
    </comment>
    <comment ref="A14" authorId="0" shapeId="0">
      <text>
        <t>The decision's number. Changes and the answers on Checks find a decision by it, so clear rows and never insert or delete them.</t>
      </text>
    </comment>
    <comment ref="B14" authorId="0" shapeId="0">
      <text>
        <t>One decision someone will have to make, in a line. Decisions, not tasks. Decision 1 is fixed: the project itself.</t>
      </text>
    </comment>
    <comment ref="C14" authorId="0" shapeId="0">
      <text>
        <t>Yes if this decision signs off someone's work, such as tests, a security review or a merge, so its A should be outside the team that did it. No if you looked and it isn't.</t>
      </text>
    </comment>
    <comment ref="D14" authorId="0" shapeId="0">
      <text>
        <t>Names come from People. Type R, A, C, I or A/R in the cells below. A grey column has no one in it yet.</t>
      </text>
    </comment>
    <comment ref="R14" authorId="0" shapeId="0">
      <text>
        <t>Worked out from the Changes tab: the latest date logged for this decision.</t>
      </text>
    </comment>
    <comment ref="S14" authorId="0" shapeId="0">
      <text>
        <t>The day the A said yes to this row as it now stands. Not a signature.</t>
      </text>
    </comment>
    <comment ref="T14" authorId="0" shapeId="0">
      <text>
        <t>The gate's name on the gate map, if this decision is a gate. Pick it from the list.</t>
      </text>
    </comment>
    <comment ref="V14" authorId="0" shapeId="0">
      <text>
        <t>Worked out: how many A's are on the row. A/R counts as one.</t>
      </text>
    </comment>
    <comment ref="W14" authorId="0" shapeId="0">
      <text>
        <t>Worked out: how many R's are on the row. A/R counts as one.</t>
      </text>
    </comment>
    <comment ref="X14" authorId="0" shapeId="0">
      <text>
        <t>Worked out: the A's name, when there is exactly one.</t>
      </text>
    </comment>
    <comment ref="Y14" authorId="0" shapeId="0">
      <text>
        <t>The first thing wrong with this row. Filter on △ to list them.</t>
      </text>
    </comment>
    <comment ref="B46" authorId="0" shapeId="0">
      <text>
        <t>Worked out for each column, A/R counted in both rows, so you can see who carries the most. No check reads them.</t>
      </text>
    </comment>
  </commentList>
</comments>
</file>

<file path=xl/comments/comment2.xml><?xml version="1.0" encoding="utf-8"?>
<comments xmlns="http://schemas.openxmlformats.org/spreadsheetml/2006/main">
  <authors>
    <author>FRQZ</author>
  </authors>
  <commentList>
    <comment ref="B5" authorId="0" shapeId="0">
      <text>
        <t>A person's first name. For a group, an agent or a post, the whole name, such as Build agent (coding agent, works for Anders).</t>
      </text>
    </comment>
    <comment ref="C5" authorId="0" shapeId="0">
      <text>
        <t>A person's role, such as Engineering Manager. Leave it blank for a group, an agent or a post.</t>
      </text>
    </comment>
    <comment ref="D5" authorId="0" shapeId="0">
      <text>
        <t>Worked out: Person with Role in brackets, the way the Register writes an Owner. RACI and Checks read the name from here.</t>
      </text>
    </comment>
    <comment ref="E5" authorId="0" shapeId="0">
      <text>
        <t>Person, Agent, Group or Post not filled. Only a Person can be an A.</t>
      </text>
    </comment>
    <comment ref="F5" authorId="0" shapeId="0">
      <text>
        <t>Their team, from the Teams list in column K. The independent-check check reads it.</t>
      </text>
    </comment>
    <comment ref="G5" authorId="0" shapeId="0">
      <text>
        <t>Optional. Their last day on this project.</t>
      </text>
    </comment>
    <comment ref="H5" authorId="0" shapeId="0">
      <text>
        <t>Shows △ when a name is used twice, Kind is blank, Until isn't a date or Team isn't on the list.</t>
      </text>
    </comment>
    <comment ref="K5" authorId="0" shapeId="0">
      <text>
        <t>Up to 12 teams, typed once. Team in column F picks from them.</t>
      </text>
    </comment>
  </commentList>
</comments>
</file>

<file path=xl/comments/comment3.xml><?xml version="1.0" encoding="utf-8"?>
<comments xmlns="http://schemas.openxmlformats.org/spreadsheetml/2006/main">
  <authors>
    <author>FRQZ</author>
  </authors>
  <commentList>
    <comment ref="D6" authorId="0" shapeId="0">
      <text>
        <t>The number of the first decision that fails. Its Row check on RACI says why.</t>
      </text>
    </comment>
    <comment ref="A18" authorId="0" shapeId="0">
      <text>
        <t>The decision's number on RACI, 1 to 30.</t>
      </text>
    </comment>
    <comment ref="C18" authorId="0" shapeId="0">
      <text>
        <t>Someone who didn't draft the chart or log its changes.</t>
      </text>
    </comment>
    <comment ref="D18" authorId="0" shapeId="0">
      <text>
        <t>Who they say decides. Pick from People, or type what they said.</t>
      </text>
    </comment>
    <comment ref="E18" authorId="0" shapeId="0">
      <text>
        <t>Worked out: the A on RACI for this decision. Blank if it has no A or more than one.</t>
      </text>
    </comment>
    <comment ref="F18" authorId="0" shapeId="0">
      <text>
        <t>Worked out: Same when the answer and the chart's A match, in full or by first name.</t>
      </text>
    </comment>
  </commentList>
</comments>
</file>

<file path=xl/comments/comment4.xml><?xml version="1.0" encoding="utf-8"?>
<comments xmlns="http://schemas.openxmlformats.org/spreadsheetml/2006/main">
  <authors>
    <author>FRQZ</author>
  </authors>
  <commentList>
    <comment ref="A5" authorId="0" shapeId="0">
      <text>
        <t>The version the change goes into, such as v2.</t>
      </text>
    </comment>
    <comment ref="B5" authorId="0" shapeId="0">
      <text>
        <t>The day the change was agreed. RACI's Changed column shows the latest one for each decision.</t>
      </text>
    </comment>
    <comment ref="C5" authorId="0" shapeId="0">
      <text>
        <t>The decision's number in column A on RACI.</t>
      </text>
    </comment>
    <comment ref="D5" authorId="0" shapeId="0">
      <text>
        <t>The old letter, then the new: A was Hugo (Program Manager), now Anders (Engineering Manager).</t>
      </text>
    </comment>
    <comment ref="E5" authorId="0" shapeId="0">
      <text>
        <t>Why, in a line.</t>
      </text>
    </comment>
    <comment ref="F5" authorId="0" shapeId="0">
      <text>
        <t>The one person who agreed the change, as People writes them.</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drawing1.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drawing" Target="/xl/drawings/drawing3.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drawing" Target="/xl/drawings/drawing4.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drawing" Target="/xl/drawings/drawing5.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sheet1.xml><?xml version="1.0" encoding="utf-8"?>
<worksheet xmlns="http://schemas.openxmlformats.org/spreadsheetml/2006/main">
  <sheetPr>
    <outlinePr summaryBelow="1" summaryRight="1"/>
    <pageSetUpPr fitToPage="1"/>
  </sheetPr>
  <dimension ref="A1:B80"/>
  <sheetViews>
    <sheetView showGridLines="0" tabSelected="0" workbookViewId="0">
      <selection activeCell="A1" sqref="A1"/>
    </sheetView>
  </sheetViews>
  <sheetFormatPr baseColWidth="8" defaultRowHeight="15"/>
  <cols>
    <col width="22" customWidth="1" min="1" max="1"/>
    <col width="110" customWidth="1" min="2" max="2"/>
  </cols>
  <sheetData>
    <row r="1" ht="36" customHeight="1">
      <c r="B1" s="1" t="inlineStr">
        <is>
          <t>RACI workbook (Example)</t>
        </is>
      </c>
    </row>
    <row r="2" ht="28" customHeight="1">
      <c r="B2" s="2" t="inlineStr">
        <is>
          <t>Who decides what on one project: each decision, the one person accountable for it, who does the work, and who is asked and told. Five tabs: Read me, RACI, People, Checks and Changes.</t>
        </is>
      </c>
    </row>
    <row r="3" ht="18" customHeight="1">
      <c r="A3" s="3" t="inlineStr">
        <is>
          <t>Example. Hollins Software and everyone in it are made up. Billing Engine Rewrite, as of 22 Oct 2026. Clear the white cells to start your own.</t>
        </is>
      </c>
      <c r="B3" s="4" t="n"/>
    </row>
    <row r="4" ht="6" customHeight="1"/>
    <row r="5">
      <c r="A5" s="5" t="inlineStr">
        <is>
          <t>Where to start</t>
        </is>
      </c>
    </row>
    <row r="6" ht="46" customHeight="1">
      <c r="A6" s="6" t="n"/>
      <c r="B6" s="7" t="inlineStr">
        <is>
          <t>Start on People, then list the decisions on RACI, then type the letters. List the decisions someone will have to make, not the tasks. Thirty rows is the most the tab holds, not a target.</t>
        </is>
      </c>
    </row>
    <row r="8">
      <c r="A8" s="5" t="inlineStr">
        <is>
          <t>Filling it in</t>
        </is>
      </c>
    </row>
    <row r="9" ht="46" customHeight="1">
      <c r="A9" s="6" t="n">
        <v>1</v>
      </c>
      <c r="B9" s="7" t="inlineStr">
        <is>
          <t>On People, add everyone who will hold a letter, one per row: a first name and role for a person, the whole name for a group, an agent or a post. Pick each one's Kind and Team. Type Until for anyone who leaves before the end.</t>
        </is>
      </c>
    </row>
    <row r="10" ht="32" customHeight="1">
      <c r="A10" s="6" t="n">
        <v>2</v>
      </c>
      <c r="B10" s="7" t="inlineStr">
        <is>
          <t>At the top of RACI, copy the project's Name, Sits under, Sponsor and Planned finish from the Register, and pick its Owner.</t>
        </is>
      </c>
    </row>
    <row r="11" ht="32" customHeight="1">
      <c r="A11" s="6" t="n">
        <v>3</v>
      </c>
      <c r="B11" s="7" t="inlineStr">
        <is>
          <t>List the decisions in column B, below decision 1, which is the project itself. Mark Independent check Yes on any decision that signs off someone's work.</t>
        </is>
      </c>
    </row>
    <row r="12" ht="32" customHeight="1">
      <c r="A12" s="6" t="n">
        <v>4</v>
      </c>
      <c r="B12" s="7" t="inlineStr">
        <is>
          <t>Type one letter per cell: R, A, C, I, or A/R for one person who is both. Give every decision one A, and pick its Gate if it is one.</t>
        </is>
      </c>
    </row>
    <row r="13" ht="32" customHeight="1">
      <c r="A13" s="6" t="n">
        <v>5</v>
      </c>
      <c r="B13" s="7" t="inlineStr">
        <is>
          <t>Pick five decisions and ask three people who didn't draft the chart, one at a time, who decides each. Do it once, when the chart is new, and type what they say under Answers on Checks.</t>
        </is>
      </c>
    </row>
    <row r="14" ht="32" customHeight="1">
      <c r="A14" s="6" t="n">
        <v>6</v>
      </c>
      <c r="B14" s="7" t="inlineStr">
        <is>
          <t>Send each A their rows, and type the day they say yes in A confirmed on. Then read Checks and fix every row that shows △.</t>
        </is>
      </c>
    </row>
    <row r="15" ht="32" customHeight="1">
      <c r="A15" s="6" t="n">
        <v>7</v>
      </c>
      <c r="B15" s="7" t="inlineStr">
        <is>
          <t>When a letter changes, log it on Changes first, then change the letter, and ask the A to say yes again.</t>
        </is>
      </c>
    </row>
    <row r="17">
      <c r="A17" s="5" t="inlineStr">
        <is>
          <t>YOUR LOGO</t>
        </is>
      </c>
    </row>
    <row r="18" ht="32" customHeight="1">
      <c r="A18" s="6" t="n"/>
      <c r="B18" s="7" t="inlineStr">
        <is>
          <t>The FRQZ logo is in cell A1 on every tab. To use your own, delete it and insert your logo in A1, on each tab.</t>
        </is>
      </c>
    </row>
    <row r="20">
      <c r="A20" s="5" t="inlineStr">
        <is>
          <t>THE LETTERS</t>
        </is>
      </c>
    </row>
    <row r="21" ht="18" customHeight="1">
      <c r="A21" s="8" t="inlineStr">
        <is>
          <t>R</t>
        </is>
      </c>
      <c r="B21" s="7" t="inlineStr">
        <is>
          <t>Does the work. A decision can have more than one R.</t>
        </is>
      </c>
    </row>
    <row r="22" ht="32" customHeight="1">
      <c r="A22" s="8" t="inlineStr">
        <is>
          <t>A</t>
        </is>
      </c>
      <c r="B22" s="7" t="inlineStr">
        <is>
          <t>Accountable: the one person who answers for the decision and says yes or no. Exactly one per decision.</t>
        </is>
      </c>
    </row>
    <row r="23" ht="18" customHeight="1">
      <c r="A23" s="8" t="inlineStr">
        <is>
          <t>C</t>
        </is>
      </c>
      <c r="B23" s="7" t="inlineStr">
        <is>
          <t>Asked before the decision is made.</t>
        </is>
      </c>
    </row>
    <row r="24" ht="18" customHeight="1">
      <c r="A24" s="8" t="inlineStr">
        <is>
          <t>I</t>
        </is>
      </c>
      <c r="B24" s="7" t="inlineStr">
        <is>
          <t>Told after it's made.</t>
        </is>
      </c>
    </row>
    <row r="25" ht="18" customHeight="1">
      <c r="A25" s="8" t="inlineStr">
        <is>
          <t>A/R</t>
        </is>
      </c>
      <c r="B25" s="7" t="inlineStr">
        <is>
          <t>One person who is accountable and does the work. It counts once as an A and once as an R.</t>
        </is>
      </c>
    </row>
    <row r="27">
      <c r="A27" s="5" t="inlineStr">
        <is>
          <t>KIND</t>
        </is>
      </c>
    </row>
    <row r="28" ht="18" customHeight="1">
      <c r="A28" s="8" t="inlineStr">
        <is>
          <t>Person</t>
        </is>
      </c>
      <c r="B28" s="7" t="inlineStr">
        <is>
          <t>Someone with a name who can answer for a decision. Only a Person can be an A.</t>
        </is>
      </c>
    </row>
    <row r="29" ht="18" customHeight="1">
      <c r="A29" s="8" t="inlineStr">
        <is>
          <t>Agent</t>
        </is>
      </c>
      <c r="B29" s="7" t="inlineStr">
        <is>
          <t>A coding agent or another tool that does work. It can be an R, never an A.</t>
        </is>
      </c>
    </row>
    <row r="30" ht="18" customHeight="1">
      <c r="A30" s="8" t="inlineStr">
        <is>
          <t>Group</t>
        </is>
      </c>
      <c r="B30" s="7" t="inlineStr">
        <is>
          <t>A committee or a team. To make it accountable, name its chair as the A.</t>
        </is>
      </c>
    </row>
    <row r="31" ht="32" customHeight="1">
      <c r="A31" s="8" t="inlineStr">
        <is>
          <t>Post not filled</t>
        </is>
      </c>
      <c r="B31" s="7" t="inlineStr">
        <is>
          <t>A role nobody holds yet, such as a sponsor not yet named. It can't be an A until someone holds it.</t>
        </is>
      </c>
    </row>
    <row r="33">
      <c r="A33" s="5" t="inlineStr">
        <is>
          <t>NAMES</t>
        </is>
      </c>
    </row>
    <row r="34" ht="46" customHeight="1">
      <c r="A34" s="6" t="n"/>
      <c r="B34" s="7" t="inlineStr">
        <is>
          <t>People writes each person the way the Register does, Anders (Engineering Manager), from Person and Role. Every tab reads the name from there, so type it once. Each row on People is a column on RACI, in the same order: row 6 is column D and row 19 is column Q.</t>
        </is>
      </c>
    </row>
    <row r="36">
      <c r="A36" s="5" t="inlineStr">
        <is>
          <t>READING THE MARKS</t>
        </is>
      </c>
    </row>
    <row r="37" ht="18" customHeight="1">
      <c r="A37" s="8" t="inlineStr">
        <is>
          <t>△</t>
        </is>
      </c>
      <c r="B37" s="7" t="inlineStr">
        <is>
          <t>A check found something, and the words say what. Filter Row check on △ to list the rows.</t>
        </is>
      </c>
    </row>
    <row r="38" ht="18" customHeight="1">
      <c r="A38" s="8" t="inlineStr">
        <is>
          <t>○ Clear</t>
        </is>
      </c>
      <c r="B38" s="7" t="inlineStr">
        <is>
          <t>The check found nothing.</t>
        </is>
      </c>
    </row>
    <row r="39" ht="18" customHeight="1">
      <c r="A39" s="8" t="inlineStr">
        <is>
          <t>Not done</t>
        </is>
      </c>
      <c r="B39" s="7" t="inlineStr">
        <is>
          <t>The check had nothing to test yet, such as no one asked. It isn't the same as clear.</t>
        </is>
      </c>
    </row>
    <row r="41">
      <c r="A41" s="5" t="inlineStr">
        <is>
          <t>THE CHECKS</t>
        </is>
      </c>
    </row>
    <row r="42" ht="32" customHeight="1">
      <c r="A42" s="6" t="n"/>
      <c r="B42" s="7" t="inlineStr">
        <is>
          <t>Checks runs seven checks. Each shows its result, the first decision that fails and what to do. Row check on RACI says what is wrong with each row.</t>
        </is>
      </c>
    </row>
    <row r="43" ht="32" customHeight="1">
      <c r="A43" s="6" t="n"/>
      <c r="B43" s="7" t="inlineStr">
        <is>
          <t>Decision 1 is the project itself. Its A should be the Register's Owner. If they differ, either may be wrong: change the A, or the Register.</t>
        </is>
      </c>
    </row>
    <row r="44" ht="32" customHeight="1">
      <c r="A44" s="6" t="n"/>
      <c r="B44" s="7" t="inlineStr">
        <is>
          <t>Until is a person's last day on the project. An A who leaves before Planned finish fails a check, so the Owner can say who takes their rows.</t>
        </is>
      </c>
    </row>
    <row r="45" ht="46" customHeight="1">
      <c r="A45" s="6" t="n"/>
      <c r="B45" s="7" t="inlineStr">
        <is>
          <t>Mark Independent check Yes on a decision that signs off someone's work, such as tests, a security review or a merge. The check then looks for an A on the team that did the work. Mark No if you looked and it isn't one.</t>
        </is>
      </c>
    </row>
    <row r="46" ht="32" customHeight="1">
      <c r="A46" s="6" t="n"/>
      <c r="B46" s="7" t="inlineStr">
        <is>
          <t>The two rows under the decisions count each person's A's and R's, so you can see who carries the most. No check reads them.</t>
        </is>
      </c>
    </row>
    <row r="48">
      <c r="A48" s="5" t="inlineStr">
        <is>
          <t>CHANGES AND YESES</t>
        </is>
      </c>
    </row>
    <row r="49" ht="32" customHeight="1">
      <c r="A49" s="6" t="n"/>
      <c r="B49" s="7" t="inlineStr">
        <is>
          <t>A confirmation is a person saying yes to a row. It isn't a signature. The project charter's Signed is a different thing.</t>
        </is>
      </c>
    </row>
    <row r="50" ht="32" customHeight="1">
      <c r="A50" s="6" t="n"/>
      <c r="B50" s="7" t="inlineStr">
        <is>
          <t>Changed on RACI is worked out from Changes: the latest date logged for that decision. Log a change before you make it, so the check can see the A's yes is older than the row.</t>
        </is>
      </c>
    </row>
    <row r="51" ht="32" customHeight="1">
      <c r="A51" s="6" t="n"/>
      <c r="B51" s="7" t="inlineStr">
        <is>
          <t>Clear a row to remove it. Don't insert or delete rows: Changes and the answers on Checks find a decision by its number.</t>
        </is>
      </c>
    </row>
    <row r="52" ht="32" customHeight="1">
      <c r="A52" s="6" t="n"/>
      <c r="B52" s="7" t="inlineStr">
        <is>
          <t>When the project closes, set Version to closed. At handover, start a new version for the team that takes it over.</t>
        </is>
      </c>
    </row>
    <row r="54">
      <c r="A54" s="5" t="inlineStr">
        <is>
          <t>GATE NAMES</t>
        </is>
      </c>
    </row>
    <row r="55" ht="32" customHeight="1">
      <c r="A55" s="6" t="n"/>
      <c r="B55" s="7" t="inlineStr">
        <is>
          <t>The Gate column on RACI picks from this list, which matches the gate map. Change the names here if your gate map uses others.</t>
        </is>
      </c>
    </row>
    <row r="56" ht="16" customHeight="1">
      <c r="B56" s="9" t="inlineStr">
        <is>
          <t>Start</t>
        </is>
      </c>
    </row>
    <row r="57" ht="16" customHeight="1">
      <c r="B57" s="9" t="inlineStr">
        <is>
          <t>Plan baselined</t>
        </is>
      </c>
    </row>
    <row r="58" ht="16" customHeight="1">
      <c r="B58" s="9" t="inlineStr">
        <is>
          <t>Build complete</t>
        </is>
      </c>
    </row>
    <row r="59" ht="16" customHeight="1">
      <c r="B59" s="9" t="inlineStr">
        <is>
          <t>Readiness</t>
        </is>
      </c>
    </row>
    <row r="60" ht="16" customHeight="1">
      <c r="B60" s="9" t="inlineStr">
        <is>
          <t>Go/no-go</t>
        </is>
      </c>
    </row>
    <row r="61" ht="16" customHeight="1">
      <c r="B61" s="9" t="inlineStr">
        <is>
          <t>Handover accepted</t>
        </is>
      </c>
    </row>
    <row r="62" ht="16" customHeight="1">
      <c r="B62" s="9" t="inlineStr">
        <is>
          <t>Close</t>
        </is>
      </c>
    </row>
    <row r="63" ht="16" customHeight="1">
      <c r="B63" s="9" t="n"/>
    </row>
    <row r="64" ht="16" customHeight="1">
      <c r="B64" s="9" t="n"/>
    </row>
    <row r="65" ht="16" customHeight="1">
      <c r="B65" s="9" t="n"/>
    </row>
    <row r="67">
      <c r="A67" s="5" t="inlineStr">
        <is>
          <t>OTHER FILES</t>
        </is>
      </c>
    </row>
    <row r="68" ht="32" customHeight="1">
      <c r="A68" s="6" t="n"/>
      <c r="B68" s="7" t="inlineStr">
        <is>
          <t>Team on People is a person's team inside the company. The Stakeholders file uses Organisation for a person's company or team.</t>
        </is>
      </c>
    </row>
    <row r="69" ht="32" customHeight="1">
      <c r="A69" s="6" t="n"/>
      <c r="B69" s="7" t="inlineStr">
        <is>
          <t>Anyone who opens this file sees every cell. To share it with someone outside the company, send them their rows, not the file.</t>
        </is>
      </c>
    </row>
    <row r="70" ht="32" customHeight="1">
      <c r="A70" s="6" t="n"/>
      <c r="B70" s="7" t="inlineStr">
        <is>
          <t>FRQZ keeps its RACI on work items, and this file lists decisions, so the two don't paste into each other. This file reports a decision with no A or with two; FRQZ won't save one.</t>
        </is>
      </c>
    </row>
    <row r="71" ht="46" customHeight="1">
      <c r="A71" s="6" t="n"/>
      <c r="B71" s="7" t="inlineStr">
        <is>
          <t>An assistant can check the RACI for you. The brief is in frqz-raci-agent-brief.txt, beside this file. Open and save the workbook once in your spreadsheet first, so the assistant can read the results.</t>
        </is>
      </c>
    </row>
    <row r="73">
      <c r="A73" s="5" t="inlineStr">
        <is>
          <t>ABOUT THIS EXAMPLE</t>
        </is>
      </c>
    </row>
    <row r="74" ht="18" customHeight="1">
      <c r="A74" s="6" t="n"/>
      <c r="B74" s="7" t="inlineStr">
        <is>
          <t>Hollins Software is a made-up software company. Everyone in it is made up too.</t>
        </is>
      </c>
    </row>
    <row r="75" ht="32" customHeight="1">
      <c r="A75" s="6" t="n"/>
      <c r="B75" s="7" t="inlineStr">
        <is>
          <t>This is the RACI for Billing Engine Rewrite, as of 22 Oct 2026. Billing and Payments Program has no sponsor yet, so the Sponsor is a post nobody holds.</t>
        </is>
      </c>
    </row>
    <row r="76" ht="18" customHeight="1">
      <c r="A76" s="6" t="n"/>
      <c r="B76" s="7" t="inlineStr">
        <is>
          <t>It fails three checks on purpose. The other four are clear.</t>
        </is>
      </c>
    </row>
    <row r="77" ht="32" customHeight="1">
      <c r="A77" s="8" t="inlineStr">
        <is>
          <t>Check 1</t>
        </is>
      </c>
      <c r="B77" s="7" t="inlineStr">
        <is>
          <t>Decision 14, accepting the handover to Finance Operations and Support, has no A. Nobody has agreed who decides Handover accepted, so the gate map has no one to decide it either.</t>
        </is>
      </c>
    </row>
    <row r="78" ht="32" customHeight="1">
      <c r="A78" s="8" t="inlineStr">
        <is>
          <t>Check 2</t>
        </is>
      </c>
      <c r="B78" s="7" t="inlineStr">
        <is>
          <t>Decision 2, approving a change beyond the agreed limit, has the Sponsor as its A, and nobody holds that post.</t>
        </is>
      </c>
    </row>
    <row r="79" ht="18" customHeight="1">
      <c r="A79" s="8" t="inlineStr">
        <is>
          <t>Check 7</t>
        </is>
      </c>
      <c r="B79" s="7" t="inlineStr">
        <is>
          <t>Asked who tells customers about the change, Esi said Noor. The chart has Hugo.</t>
        </is>
      </c>
    </row>
    <row r="80" ht="18" customHeight="1">
      <c r="A80" s="6" t="n"/>
      <c r="B80" s="7" t="inlineStr">
        <is>
          <t>No check reads today's date, so the results stay as they are.</t>
        </is>
      </c>
    </row>
  </sheetData>
  <sheetProtection selectLockedCells="0" selectUnlockedCells="0" sheet="1" objects="0" insertRows="1" insertHyperlinks="1" autoFilter="0" scenarios="0" formatColumns="0" deleteColumns="1" insertColumns="1" pivotTables="1" deleteRows="1" formatCells="0" formatRows="0" sort="0"/>
  <pageMargins left="0.75" right="0.75" top="1" bottom="1" header="0.5" footer="0.5"/>
  <pageSetup orientation="landscape" paperSize="9"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AN47"/>
  <sheetViews>
    <sheetView showGridLines="0" tabSelected="1" workbookViewId="0">
      <pane xSplit="3" ySplit="14" topLeftCell="D15" activePane="bottomRight" state="frozen"/>
      <selection pane="topRight"/>
      <selection pane="bottomLeft"/>
      <selection pane="bottomRight" activeCell="A1" sqref="A1"/>
    </sheetView>
  </sheetViews>
  <sheetFormatPr baseColWidth="8" defaultRowHeight="15"/>
  <cols>
    <col width="17" customWidth="1" min="1" max="1"/>
    <col width="46" customWidth="1" min="2" max="2"/>
    <col width="12"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2" customWidth="1" min="18" max="18"/>
    <col width="12" customWidth="1" min="19" max="19"/>
    <col width="16" customWidth="1" min="20" max="20"/>
    <col width="2" customWidth="1" min="21" max="21"/>
    <col width="8" customWidth="1" min="22" max="22"/>
    <col width="8" customWidth="1" min="23" max="23"/>
    <col width="30" customWidth="1" min="24" max="24"/>
    <col width="40" customWidth="1" min="25" max="25"/>
    <col width="2" customWidth="1" min="26" max="26"/>
    <col hidden="1" outlineLevel="1" width="14" customWidth="1" min="27" max="40"/>
  </cols>
  <sheetData>
    <row r="1" ht="36" customHeight="1">
      <c r="B1" s="1" t="inlineStr">
        <is>
          <t>RACI (Example)</t>
        </is>
      </c>
    </row>
    <row r="2" ht="16" customHeight="1"/>
    <row r="3" ht="18" customHeight="1">
      <c r="B3" s="10">
        <f>Checks!$A$5</f>
        <v/>
      </c>
    </row>
    <row r="4" ht="6" customHeight="1"/>
    <row r="5" ht="18" customHeight="1">
      <c r="B5" s="11" t="inlineStr">
        <is>
          <t>NAME</t>
        </is>
      </c>
      <c r="D5" s="12" t="inlineStr">
        <is>
          <t>Billing Engine Rewrite</t>
        </is>
      </c>
      <c r="E5" s="13" t="n"/>
      <c r="F5" s="13" t="n"/>
      <c r="G5" s="13" t="n"/>
      <c r="H5" s="13" t="n"/>
      <c r="I5" s="13" t="n"/>
      <c r="J5" s="13" t="n"/>
    </row>
    <row r="6" ht="18" customHeight="1">
      <c r="B6" s="11" t="inlineStr">
        <is>
          <t>SITS UNDER</t>
        </is>
      </c>
      <c r="D6" s="12" t="inlineStr">
        <is>
          <t>Billing and Payments Program</t>
        </is>
      </c>
      <c r="E6" s="13" t="n"/>
      <c r="F6" s="13" t="n"/>
      <c r="G6" s="13" t="n"/>
      <c r="H6" s="13" t="n"/>
      <c r="I6" s="13" t="n"/>
      <c r="J6" s="13" t="n"/>
    </row>
    <row r="7" ht="18" customHeight="1">
      <c r="B7" s="11" t="inlineStr">
        <is>
          <t>OWNER</t>
        </is>
      </c>
      <c r="D7" s="12" t="inlineStr">
        <is>
          <t>Anders (Engineering Manager)</t>
        </is>
      </c>
      <c r="E7" s="13" t="n"/>
      <c r="F7" s="13" t="n"/>
      <c r="G7" s="13" t="n"/>
      <c r="H7" s="13" t="n"/>
      <c r="I7" s="13" t="n"/>
      <c r="J7" s="13" t="n"/>
    </row>
    <row r="8" ht="18" customHeight="1">
      <c r="B8" s="11" t="inlineStr">
        <is>
          <t>SPONSOR</t>
        </is>
      </c>
      <c r="D8" s="12" t="inlineStr">
        <is>
          <t>Not yet named</t>
        </is>
      </c>
      <c r="E8" s="13" t="n"/>
      <c r="F8" s="13" t="n"/>
      <c r="G8" s="13" t="n"/>
      <c r="H8" s="13" t="n"/>
      <c r="I8" s="13" t="n"/>
      <c r="J8" s="13" t="n"/>
    </row>
    <row r="9" ht="18" customHeight="1">
      <c r="B9" s="11" t="inlineStr">
        <is>
          <t>PLANNED FINISH</t>
        </is>
      </c>
      <c r="D9" s="14" t="n">
        <v>46568</v>
      </c>
      <c r="E9" s="13" t="n"/>
      <c r="F9" s="13" t="n"/>
      <c r="G9" s="13" t="n"/>
      <c r="H9" s="13" t="n"/>
      <c r="I9" s="13" t="n"/>
      <c r="J9" s="13" t="n"/>
    </row>
    <row r="10" ht="18" customHeight="1">
      <c r="B10" s="11" t="inlineStr">
        <is>
          <t>VERSION</t>
        </is>
      </c>
      <c r="D10" s="12" t="inlineStr">
        <is>
          <t>v2</t>
        </is>
      </c>
      <c r="E10" s="13" t="n"/>
      <c r="F10" s="13" t="n"/>
      <c r="G10" s="13" t="n"/>
      <c r="H10" s="13" t="n"/>
      <c r="I10" s="13" t="n"/>
      <c r="J10" s="13" t="n"/>
    </row>
    <row r="11" ht="18" customHeight="1">
      <c r="B11" s="11" t="inlineStr">
        <is>
          <t>DATED</t>
        </is>
      </c>
      <c r="D11" s="14" t="n">
        <v>46317</v>
      </c>
      <c r="E11" s="13" t="n"/>
      <c r="F11" s="13" t="n"/>
      <c r="G11" s="13" t="n"/>
      <c r="H11" s="13" t="n"/>
      <c r="I11" s="13" t="n"/>
      <c r="J11" s="13" t="n"/>
    </row>
    <row r="12" ht="18" customHeight="1">
      <c r="A12" s="15" t="inlineStr">
        <is>
          <t>DECISIONS</t>
        </is>
      </c>
      <c r="B12" s="15" t="n"/>
      <c r="C12" s="15" t="n"/>
      <c r="D12" s="15" t="n"/>
      <c r="E12" s="15" t="n"/>
      <c r="F12" s="15" t="n"/>
      <c r="G12" s="15" t="n"/>
      <c r="H12" s="15" t="n"/>
      <c r="I12" s="15" t="n"/>
      <c r="J12" s="15" t="n"/>
      <c r="K12" s="15" t="n"/>
      <c r="L12" s="15" t="n"/>
      <c r="M12" s="15" t="n"/>
      <c r="N12" s="15" t="n"/>
      <c r="O12" s="15" t="n"/>
      <c r="P12" s="15" t="n"/>
      <c r="Q12" s="15" t="n"/>
      <c r="R12" s="15" t="n"/>
      <c r="S12" s="15" t="n"/>
      <c r="T12" s="15" t="n"/>
      <c r="U12" s="15" t="n"/>
      <c r="V12" s="15" t="n"/>
      <c r="W12" s="15" t="n"/>
      <c r="X12" s="15" t="n"/>
      <c r="Y12" s="15" t="n"/>
    </row>
    <row r="13" hidden="1">
      <c r="B13" s="16" t="inlineStr">
        <is>
          <t>Team of each column, from People (helper)</t>
        </is>
      </c>
      <c r="D13" s="16">
        <f>IF(People!$F6="","",People!$F6)</f>
        <v/>
      </c>
      <c r="E13" s="16">
        <f>IF(People!$F7="","",People!$F7)</f>
        <v/>
      </c>
      <c r="F13" s="16">
        <f>IF(People!$F8="","",People!$F8)</f>
        <v/>
      </c>
      <c r="G13" s="16">
        <f>IF(People!$F9="","",People!$F9)</f>
        <v/>
      </c>
      <c r="H13" s="16">
        <f>IF(People!$F10="","",People!$F10)</f>
        <v/>
      </c>
      <c r="I13" s="16">
        <f>IF(People!$F11="","",People!$F11)</f>
        <v/>
      </c>
      <c r="J13" s="16">
        <f>IF(People!$F12="","",People!$F12)</f>
        <v/>
      </c>
      <c r="K13" s="16">
        <f>IF(People!$F13="","",People!$F13)</f>
        <v/>
      </c>
      <c r="L13" s="16">
        <f>IF(People!$F14="","",People!$F14)</f>
        <v/>
      </c>
      <c r="M13" s="16">
        <f>IF(People!$F15="","",People!$F15)</f>
        <v/>
      </c>
      <c r="N13" s="16">
        <f>IF(People!$F16="","",People!$F16)</f>
        <v/>
      </c>
      <c r="O13" s="16">
        <f>IF(People!$F17="","",People!$F17)</f>
        <v/>
      </c>
      <c r="P13" s="16">
        <f>IF(People!$F18="","",People!$F18)</f>
        <v/>
      </c>
      <c r="Q13" s="16">
        <f>IF(People!$F19="","",People!$F19)</f>
        <v/>
      </c>
    </row>
    <row r="14" ht="80" customHeight="1">
      <c r="A14" s="17" t="inlineStr">
        <is>
          <t>#</t>
        </is>
      </c>
      <c r="B14" s="18" t="inlineStr">
        <is>
          <t>Decision</t>
        </is>
      </c>
      <c r="C14" s="18" t="inlineStr">
        <is>
          <t>Independent check</t>
        </is>
      </c>
      <c r="D14" s="19">
        <f>IF(People!$B6="","",People!$D6)</f>
        <v/>
      </c>
      <c r="E14" s="19">
        <f>IF(People!$B7="","",People!$D7)</f>
        <v/>
      </c>
      <c r="F14" s="19">
        <f>IF(People!$B8="","",People!$D8)</f>
        <v/>
      </c>
      <c r="G14" s="19">
        <f>IF(People!$B9="","",People!$D9)</f>
        <v/>
      </c>
      <c r="H14" s="19">
        <f>IF(People!$B10="","",People!$D10)</f>
        <v/>
      </c>
      <c r="I14" s="19">
        <f>IF(People!$B11="","",People!$D11)</f>
        <v/>
      </c>
      <c r="J14" s="19">
        <f>IF(People!$B12="","",People!$D12)</f>
        <v/>
      </c>
      <c r="K14" s="19">
        <f>IF(People!$B13="","",People!$D13)</f>
        <v/>
      </c>
      <c r="L14" s="19">
        <f>IF(People!$B14="","",People!$D14)</f>
        <v/>
      </c>
      <c r="M14" s="19">
        <f>IF(People!$B15="","",People!$D15)</f>
        <v/>
      </c>
      <c r="N14" s="19">
        <f>IF(People!$B16="","",People!$D16)</f>
        <v/>
      </c>
      <c r="O14" s="19">
        <f>IF(People!$B17="","",People!$D17)</f>
        <v/>
      </c>
      <c r="P14" s="19">
        <f>IF(People!$B18="","",People!$D18)</f>
        <v/>
      </c>
      <c r="Q14" s="19">
        <f>IF(People!$B19="","",People!$D19)</f>
        <v/>
      </c>
      <c r="R14" s="17" t="inlineStr">
        <is>
          <t>Changed</t>
        </is>
      </c>
      <c r="S14" s="18" t="inlineStr">
        <is>
          <t>A confirmed on</t>
        </is>
      </c>
      <c r="T14" s="18" t="inlineStr">
        <is>
          <t>Gate</t>
        </is>
      </c>
      <c r="V14" s="17" t="inlineStr">
        <is>
          <t>A count</t>
        </is>
      </c>
      <c r="W14" s="17" t="inlineStr">
        <is>
          <t>R count</t>
        </is>
      </c>
      <c r="X14" s="17" t="inlineStr">
        <is>
          <t>Accountable</t>
        </is>
      </c>
      <c r="Y14" s="17" t="inlineStr">
        <is>
          <t>Row check</t>
        </is>
      </c>
      <c r="AA14" s="17" t="inlineStr">
        <is>
          <t>Position of the one A on People (1 to 14)</t>
        </is>
      </c>
      <c r="AB14" s="17" t="inlineStr">
        <is>
          <t>The A's Kind</t>
        </is>
      </c>
      <c r="AC14" s="17" t="inlineStr">
        <is>
          <t>The A's Until</t>
        </is>
      </c>
      <c r="AD14" s="17" t="inlineStr">
        <is>
          <t>The A's Team</t>
        </is>
      </c>
      <c r="AE14" s="17" t="inlineStr">
        <is>
          <t>The A is also the R (1 or 0)</t>
        </is>
      </c>
      <c r="AF14" s="17" t="inlineStr">
        <is>
          <t>R's on the A's team</t>
        </is>
      </c>
      <c r="AG14" s="17" t="inlineStr">
        <is>
          <t>Fails check 1 (1 or 0)</t>
        </is>
      </c>
      <c r="AH14" s="17" t="inlineStr">
        <is>
          <t>Fails check 2 (1 or 0)</t>
        </is>
      </c>
      <c r="AI14" s="17" t="inlineStr">
        <is>
          <t>Fails check 3 (1 or 0)</t>
        </is>
      </c>
      <c r="AJ14" s="17" t="inlineStr">
        <is>
          <t>Fails check 4 (1 or 0)</t>
        </is>
      </c>
      <c r="AK14" s="17" t="inlineStr">
        <is>
          <t>Fails check 5 (1 or 0)</t>
        </is>
      </c>
      <c r="AL14" s="17" t="inlineStr">
        <is>
          <t>Fails check 6, decision 1 only (1 or 0)</t>
        </is>
      </c>
      <c r="AM14" s="17" t="inlineStr">
        <is>
          <t>Row in use (1 or 0)</t>
        </is>
      </c>
      <c r="AN14" s="17" t="inlineStr">
        <is>
          <t>Letters under a column with no person</t>
        </is>
      </c>
    </row>
    <row r="15" ht="28" customHeight="1">
      <c r="A15" s="20">
        <f>IF($AM15=0,"",ROW()-14)</f>
        <v/>
      </c>
      <c r="B15" s="21" t="inlineStr">
        <is>
          <t>The project as a whole: delivering what the charter says</t>
        </is>
      </c>
      <c r="C15" s="22" t="n"/>
      <c r="D15" s="22" t="inlineStr">
        <is>
          <t>A</t>
        </is>
      </c>
      <c r="E15" s="22" t="inlineStr">
        <is>
          <t>R</t>
        </is>
      </c>
      <c r="F15" s="22" t="inlineStr">
        <is>
          <t>I</t>
        </is>
      </c>
      <c r="G15" s="22" t="n"/>
      <c r="H15" s="22" t="n"/>
      <c r="I15" s="22" t="inlineStr">
        <is>
          <t>C</t>
        </is>
      </c>
      <c r="J15" s="22" t="n"/>
      <c r="K15" s="22" t="n"/>
      <c r="L15" s="22" t="n"/>
      <c r="M15" s="22" t="n"/>
      <c r="N15" s="22" t="n"/>
      <c r="O15" s="22" t="n"/>
      <c r="P15" s="22" t="n"/>
      <c r="Q15" s="22" t="n"/>
      <c r="R15" s="23">
        <f>IF($AM15=0,"",IF(SUMPRODUCT(MAX((Changes!$C$6:$C$55=$A15)*Changes!$G$6:$G$55))=0,"",SUMPRODUCT(MAX((Changes!$C$6:$C$55=$A15)*Changes!$G$6:$G$55))))</f>
        <v/>
      </c>
      <c r="S15" s="14" t="n">
        <v>46275</v>
      </c>
      <c r="T15" s="9" t="n"/>
      <c r="V15" s="20">
        <f>IF($AM15=0,"",COUNTIF($D15:$Q15,"A")+COUNTIF($D15:$Q15,"A/R"))</f>
        <v/>
      </c>
      <c r="W15" s="20">
        <f>IF($AM15=0,"",COUNTIF($D15:$Q15,"R")+COUNTIF($D15:$Q15,"A/R"))</f>
        <v/>
      </c>
      <c r="X15" s="16">
        <f>IF($AA15="","",INDEX(People!$D$6:$D$19,$AA15)&amp;"")</f>
        <v/>
      </c>
      <c r="Y15" s="16">
        <f>IF($AM15=0,"",IF($B15="","△ Name the decision",IF($V15=0,"△ No one is accountable",IF($V15&gt;1,"△ More than one person is accountable",IF($AN15&gt;0,"△ A letter is under a column with no name on People",IF($AH15=1,IF($AB15="Person","△ "&amp;$X15&amp;" leaves before the planned finish",IF($AB15="Group","△ "&amp;$X15&amp;" is a group",IF($AB15="Agent","△ "&amp;$X15&amp;" is an agent",IF($AB15="Post not filled","△ "&amp;$X15&amp;" is a post nobody holds yet","△ Pick a Kind for "&amp;$X15&amp;" on People")))),IF(AND($AI15=1,COUNT($S$15:$S$44)&gt;0),"△ "&amp;$X15&amp;IF(ISNUMBER($S15)," hasn't said yes since the row changed"," hasn't said yes to this row"),IF($AJ15=1,"△ No one is doing the work",IF($AK15=1,"△ "&amp;$X15&amp;IF($AD15=""," has no Team on People"," signs off their own team's work"),IF($AL15=1,"△ The A here isn't the project's Owner","○ Clear"))))))))))</f>
        <v/>
      </c>
      <c r="AA15" s="16">
        <f>IF($V15&lt;&gt;1,"",IFERROR(MATCH("A",$D15:$Q15,0),MATCH("A/R",$D15:$Q15,0)))</f>
        <v/>
      </c>
      <c r="AB15" s="16">
        <f>IF($AA15="","",INDEX(People!$E$6:$E$19,$AA15)&amp;"")</f>
        <v/>
      </c>
      <c r="AC15" s="16">
        <f>IF($AA15="","",IF(INDEX(People!$G$6:$G$19,$AA15)="","",INDEX(People!$G$6:$G$19,$AA15)))</f>
        <v/>
      </c>
      <c r="AD15" s="16">
        <f>IF($AA15="","",INDEX(People!$F$6:$F$19,$AA15)&amp;"")</f>
        <v/>
      </c>
      <c r="AE15" s="16">
        <f>IF($AA15="","",IF(COUNTIF($D15:$Q15,"A/R")=1,1,0))</f>
        <v/>
      </c>
      <c r="AF15" s="16">
        <f>IF(OR($AA15="",$AD15=""),0,SUMPRODUCT(--($D15:$Q15="R"),--($D$13:$Q$13=$AD15)))</f>
        <v/>
      </c>
      <c r="AG15" s="16">
        <f>IF($AM15=0,0,IF($V15=1,0,1))</f>
        <v/>
      </c>
      <c r="AH15" s="16">
        <f>IF($AA15="",0,IF($AB15&lt;&gt;"Person",1,IF(AND(ISNUMBER($AC15),ISNUMBER($D$9)),--($AC15&lt;$D$9),0)))</f>
        <v/>
      </c>
      <c r="AI15" s="16">
        <f>IF(OR($AA15="",$AH15=1),0,IF(NOT(ISNUMBER($S15)),1,IF(AND(ISNUMBER($R15),$S15&lt;$R15),1,0)))</f>
        <v/>
      </c>
      <c r="AJ15" s="16">
        <f>IF($AM15=0,0,--($W15=0))</f>
        <v/>
      </c>
      <c r="AK15" s="16">
        <f>IF(OR($AA15="",$C15&lt;&gt;"Yes"),0,IF(OR($AE15=1,$AD15="",$AF15&gt;0),1,0))</f>
        <v/>
      </c>
      <c r="AL15" s="16">
        <f>IF(OR($D$7="",$AA15=""),0,--($X15&lt;&gt;$D$7))</f>
        <v/>
      </c>
      <c r="AM15" s="16">
        <f>IF(COUNTA($D15:$Q15)&gt;0,1,0)</f>
        <v/>
      </c>
      <c r="AN15" s="16">
        <f>IF($AM15=0,0,SUMPRODUCT(--($D15:$Q15&lt;&gt;""),--($D$14:$Q$14="")))</f>
        <v/>
      </c>
    </row>
    <row r="16" ht="18" customHeight="1">
      <c r="A16" s="20">
        <f>IF($AM16=0,"",ROW()-14)</f>
        <v/>
      </c>
      <c r="B16" s="24" t="inlineStr">
        <is>
          <t>Approve a change to scope, cost or date beyond the agreed limit</t>
        </is>
      </c>
      <c r="C16" s="22" t="n"/>
      <c r="D16" s="22" t="inlineStr">
        <is>
          <t>C</t>
        </is>
      </c>
      <c r="E16" s="22" t="inlineStr">
        <is>
          <t>R</t>
        </is>
      </c>
      <c r="F16" s="22" t="inlineStr">
        <is>
          <t>C</t>
        </is>
      </c>
      <c r="G16" s="22" t="inlineStr">
        <is>
          <t>A</t>
        </is>
      </c>
      <c r="H16" s="22" t="n"/>
      <c r="I16" s="22" t="inlineStr">
        <is>
          <t>I</t>
        </is>
      </c>
      <c r="J16" s="22" t="n"/>
      <c r="K16" s="22" t="n"/>
      <c r="L16" s="22" t="n"/>
      <c r="M16" s="22" t="n"/>
      <c r="N16" s="22" t="n"/>
      <c r="O16" s="22" t="n"/>
      <c r="P16" s="22" t="n"/>
      <c r="Q16" s="22" t="n"/>
      <c r="R16" s="23">
        <f>IF($AM16=0,"",IF(SUMPRODUCT(MAX((Changes!$C$6:$C$55=$A16)*Changes!$G$6:$G$55))=0,"",SUMPRODUCT(MAX((Changes!$C$6:$C$55=$A16)*Changes!$G$6:$G$55))))</f>
        <v/>
      </c>
      <c r="S16" s="14" t="n"/>
      <c r="T16" s="9" t="n"/>
      <c r="V16" s="20">
        <f>IF($AM16=0,"",COUNTIF($D16:$Q16,"A")+COUNTIF($D16:$Q16,"A/R"))</f>
        <v/>
      </c>
      <c r="W16" s="20">
        <f>IF($AM16=0,"",COUNTIF($D16:$Q16,"R")+COUNTIF($D16:$Q16,"A/R"))</f>
        <v/>
      </c>
      <c r="X16" s="16">
        <f>IF($AA16="","",INDEX(People!$D$6:$D$19,$AA16)&amp;"")</f>
        <v/>
      </c>
      <c r="Y16" s="16">
        <f>IF($AM16=0,"",IF($B16="","△ Name the decision",IF($V16=0,"△ No one is accountable",IF($V16&gt;1,"△ More than one person is accountable",IF($AN16&gt;0,"△ A letter is under a column with no name on People",IF($AH16=1,IF($AB16="Person","△ "&amp;$X16&amp;" leaves before the planned finish",IF($AB16="Group","△ "&amp;$X16&amp;" is a group",IF($AB16="Agent","△ "&amp;$X16&amp;" is an agent",IF($AB16="Post not filled","△ "&amp;$X16&amp;" is a post nobody holds yet","△ Pick a Kind for "&amp;$X16&amp;" on People")))),IF(AND($AI16=1,COUNT($S$15:$S$44)&gt;0),"△ "&amp;$X16&amp;IF(ISNUMBER($S16)," hasn't said yes since the row changed"," hasn't said yes to this row"),IF($AJ16=1,"△ No one is doing the work",IF($AK16=1,"△ "&amp;$X16&amp;IF($AD16=""," has no Team on People"," signs off their own team's work"),"○ Clear")))))))))</f>
        <v/>
      </c>
      <c r="AA16" s="16">
        <f>IF($V16&lt;&gt;1,"",IFERROR(MATCH("A",$D16:$Q16,0),MATCH("A/R",$D16:$Q16,0)))</f>
        <v/>
      </c>
      <c r="AB16" s="16">
        <f>IF($AA16="","",INDEX(People!$E$6:$E$19,$AA16)&amp;"")</f>
        <v/>
      </c>
      <c r="AC16" s="16">
        <f>IF($AA16="","",IF(INDEX(People!$G$6:$G$19,$AA16)="","",INDEX(People!$G$6:$G$19,$AA16)))</f>
        <v/>
      </c>
      <c r="AD16" s="16">
        <f>IF($AA16="","",INDEX(People!$F$6:$F$19,$AA16)&amp;"")</f>
        <v/>
      </c>
      <c r="AE16" s="16">
        <f>IF($AA16="","",IF(COUNTIF($D16:$Q16,"A/R")=1,1,0))</f>
        <v/>
      </c>
      <c r="AF16" s="16">
        <f>IF(OR($AA16="",$AD16=""),0,SUMPRODUCT(--($D16:$Q16="R"),--($D$13:$Q$13=$AD16)))</f>
        <v/>
      </c>
      <c r="AG16" s="16">
        <f>IF($AM16=0,0,IF($V16=1,0,1))</f>
        <v/>
      </c>
      <c r="AH16" s="16">
        <f>IF($AA16="",0,IF($AB16&lt;&gt;"Person",1,IF(AND(ISNUMBER($AC16),ISNUMBER($D$9)),--($AC16&lt;$D$9),0)))</f>
        <v/>
      </c>
      <c r="AI16" s="16">
        <f>IF(OR($AA16="",$AH16=1),0,IF(NOT(ISNUMBER($S16)),1,IF(AND(ISNUMBER($R16),$S16&lt;$R16),1,0)))</f>
        <v/>
      </c>
      <c r="AJ16" s="16">
        <f>IF($AM16=0,0,--($W16=0))</f>
        <v/>
      </c>
      <c r="AK16" s="16">
        <f>IF(OR($AA16="",$C16&lt;&gt;"Yes"),0,IF(OR($AE16=1,$AD16="",$AF16&gt;0),1,0))</f>
        <v/>
      </c>
      <c r="AM16" s="16">
        <f>IF(OR($B16&lt;&gt;"",COUNTA($D16:$Q16)&gt;0),1,0)</f>
        <v/>
      </c>
      <c r="AN16" s="16">
        <f>IF($AM16=0,0,SUMPRODUCT(--($D16:$Q16&lt;&gt;""),--($D$14:$Q$14="")))</f>
        <v/>
      </c>
    </row>
    <row r="17" ht="18" customHeight="1">
      <c r="A17" s="20">
        <f>IF($AM17=0,"",ROW()-14)</f>
        <v/>
      </c>
      <c r="B17" s="24" t="inlineStr">
        <is>
          <t>Approve spend beyond the project's share of the envelope</t>
        </is>
      </c>
      <c r="C17" s="22" t="n"/>
      <c r="D17" s="22" t="inlineStr">
        <is>
          <t>R</t>
        </is>
      </c>
      <c r="E17" s="22" t="inlineStr">
        <is>
          <t>A</t>
        </is>
      </c>
      <c r="F17" s="22" t="inlineStr">
        <is>
          <t>I</t>
        </is>
      </c>
      <c r="G17" s="22" t="n"/>
      <c r="H17" s="22" t="n"/>
      <c r="I17" s="22" t="inlineStr">
        <is>
          <t>C</t>
        </is>
      </c>
      <c r="J17" s="22" t="n"/>
      <c r="K17" s="22" t="n"/>
      <c r="L17" s="22" t="n"/>
      <c r="M17" s="22" t="n"/>
      <c r="N17" s="22" t="n"/>
      <c r="O17" s="22" t="n"/>
      <c r="P17" s="22" t="n"/>
      <c r="Q17" s="22" t="n"/>
      <c r="R17" s="23">
        <f>IF($AM17=0,"",IF(SUMPRODUCT(MAX((Changes!$C$6:$C$55=$A17)*Changes!$G$6:$G$55))=0,"",SUMPRODUCT(MAX((Changes!$C$6:$C$55=$A17)*Changes!$G$6:$G$55))))</f>
        <v/>
      </c>
      <c r="S17" s="14" t="n">
        <v>46276</v>
      </c>
      <c r="T17" s="9" t="n"/>
      <c r="V17" s="20">
        <f>IF($AM17=0,"",COUNTIF($D17:$Q17,"A")+COUNTIF($D17:$Q17,"A/R"))</f>
        <v/>
      </c>
      <c r="W17" s="20">
        <f>IF($AM17=0,"",COUNTIF($D17:$Q17,"R")+COUNTIF($D17:$Q17,"A/R"))</f>
        <v/>
      </c>
      <c r="X17" s="16">
        <f>IF($AA17="","",INDEX(People!$D$6:$D$19,$AA17)&amp;"")</f>
        <v/>
      </c>
      <c r="Y17" s="16">
        <f>IF($AM17=0,"",IF($B17="","△ Name the decision",IF($V17=0,"△ No one is accountable",IF($V17&gt;1,"△ More than one person is accountable",IF($AN17&gt;0,"△ A letter is under a column with no name on People",IF($AH17=1,IF($AB17="Person","△ "&amp;$X17&amp;" leaves before the planned finish",IF($AB17="Group","△ "&amp;$X17&amp;" is a group",IF($AB17="Agent","△ "&amp;$X17&amp;" is an agent",IF($AB17="Post not filled","△ "&amp;$X17&amp;" is a post nobody holds yet","△ Pick a Kind for "&amp;$X17&amp;" on People")))),IF(AND($AI17=1,COUNT($S$15:$S$44)&gt;0),"△ "&amp;$X17&amp;IF(ISNUMBER($S17)," hasn't said yes since the row changed"," hasn't said yes to this row"),IF($AJ17=1,"△ No one is doing the work",IF($AK17=1,"△ "&amp;$X17&amp;IF($AD17=""," has no Team on People"," signs off their own team's work"),"○ Clear")))))))))</f>
        <v/>
      </c>
      <c r="AA17" s="16">
        <f>IF($V17&lt;&gt;1,"",IFERROR(MATCH("A",$D17:$Q17,0),MATCH("A/R",$D17:$Q17,0)))</f>
        <v/>
      </c>
      <c r="AB17" s="16">
        <f>IF($AA17="","",INDEX(People!$E$6:$E$19,$AA17)&amp;"")</f>
        <v/>
      </c>
      <c r="AC17" s="16">
        <f>IF($AA17="","",IF(INDEX(People!$G$6:$G$19,$AA17)="","",INDEX(People!$G$6:$G$19,$AA17)))</f>
        <v/>
      </c>
      <c r="AD17" s="16">
        <f>IF($AA17="","",INDEX(People!$F$6:$F$19,$AA17)&amp;"")</f>
        <v/>
      </c>
      <c r="AE17" s="16">
        <f>IF($AA17="","",IF(COUNTIF($D17:$Q17,"A/R")=1,1,0))</f>
        <v/>
      </c>
      <c r="AF17" s="16">
        <f>IF(OR($AA17="",$AD17=""),0,SUMPRODUCT(--($D17:$Q17="R"),--($D$13:$Q$13=$AD17)))</f>
        <v/>
      </c>
      <c r="AG17" s="16">
        <f>IF($AM17=0,0,IF($V17=1,0,1))</f>
        <v/>
      </c>
      <c r="AH17" s="16">
        <f>IF($AA17="",0,IF($AB17&lt;&gt;"Person",1,IF(AND(ISNUMBER($AC17),ISNUMBER($D$9)),--($AC17&lt;$D$9),0)))</f>
        <v/>
      </c>
      <c r="AI17" s="16">
        <f>IF(OR($AA17="",$AH17=1),0,IF(NOT(ISNUMBER($S17)),1,IF(AND(ISNUMBER($R17),$S17&lt;$R17),1,0)))</f>
        <v/>
      </c>
      <c r="AJ17" s="16">
        <f>IF($AM17=0,0,--($W17=0))</f>
        <v/>
      </c>
      <c r="AK17" s="16">
        <f>IF(OR($AA17="",$C17&lt;&gt;"Yes"),0,IF(OR($AE17=1,$AD17="",$AF17&gt;0),1,0))</f>
        <v/>
      </c>
      <c r="AM17" s="16">
        <f>IF(OR($B17&lt;&gt;"",COUNTA($D17:$Q17)&gt;0),1,0)</f>
        <v/>
      </c>
      <c r="AN17" s="16">
        <f>IF($AM17=0,0,SUMPRODUCT(--($D17:$Q17&lt;&gt;""),--($D$14:$Q$14="")))</f>
        <v/>
      </c>
    </row>
    <row r="18" ht="18" customHeight="1">
      <c r="A18" s="20">
        <f>IF($AM18=0,"",ROW()-14)</f>
        <v/>
      </c>
      <c r="B18" s="24" t="inlineStr">
        <is>
          <t>Choose how invoices move to the new engine</t>
        </is>
      </c>
      <c r="C18" s="22" t="n"/>
      <c r="D18" s="22" t="inlineStr">
        <is>
          <t>A/R</t>
        </is>
      </c>
      <c r="E18" s="22" t="inlineStr">
        <is>
          <t>I</t>
        </is>
      </c>
      <c r="F18" s="22" t="inlineStr">
        <is>
          <t>I</t>
        </is>
      </c>
      <c r="G18" s="22" t="n"/>
      <c r="H18" s="22" t="inlineStr">
        <is>
          <t>C</t>
        </is>
      </c>
      <c r="I18" s="22" t="inlineStr">
        <is>
          <t>C</t>
        </is>
      </c>
      <c r="J18" s="22" t="inlineStr">
        <is>
          <t>C</t>
        </is>
      </c>
      <c r="K18" s="22" t="n"/>
      <c r="L18" s="22" t="n"/>
      <c r="M18" s="22" t="n"/>
      <c r="N18" s="22" t="n"/>
      <c r="O18" s="22" t="n"/>
      <c r="P18" s="22" t="n"/>
      <c r="Q18" s="22" t="n"/>
      <c r="R18" s="23">
        <f>IF($AM18=0,"",IF(SUMPRODUCT(MAX((Changes!$C$6:$C$55=$A18)*Changes!$G$6:$G$55))=0,"",SUMPRODUCT(MAX((Changes!$C$6:$C$55=$A18)*Changes!$G$6:$G$55))))</f>
        <v/>
      </c>
      <c r="S18" s="14" t="n">
        <v>46310</v>
      </c>
      <c r="T18" s="9" t="n"/>
      <c r="V18" s="20">
        <f>IF($AM18=0,"",COUNTIF($D18:$Q18,"A")+COUNTIF($D18:$Q18,"A/R"))</f>
        <v/>
      </c>
      <c r="W18" s="20">
        <f>IF($AM18=0,"",COUNTIF($D18:$Q18,"R")+COUNTIF($D18:$Q18,"A/R"))</f>
        <v/>
      </c>
      <c r="X18" s="16">
        <f>IF($AA18="","",INDEX(People!$D$6:$D$19,$AA18)&amp;"")</f>
        <v/>
      </c>
      <c r="Y18" s="16">
        <f>IF($AM18=0,"",IF($B18="","△ Name the decision",IF($V18=0,"△ No one is accountable",IF($V18&gt;1,"△ More than one person is accountable",IF($AN18&gt;0,"△ A letter is under a column with no name on People",IF($AH18=1,IF($AB18="Person","△ "&amp;$X18&amp;" leaves before the planned finish",IF($AB18="Group","△ "&amp;$X18&amp;" is a group",IF($AB18="Agent","△ "&amp;$X18&amp;" is an agent",IF($AB18="Post not filled","△ "&amp;$X18&amp;" is a post nobody holds yet","△ Pick a Kind for "&amp;$X18&amp;" on People")))),IF(AND($AI18=1,COUNT($S$15:$S$44)&gt;0),"△ "&amp;$X18&amp;IF(ISNUMBER($S18)," hasn't said yes since the row changed"," hasn't said yes to this row"),IF($AJ18=1,"△ No one is doing the work",IF($AK18=1,"△ "&amp;$X18&amp;IF($AD18=""," has no Team on People"," signs off their own team's work"),"○ Clear")))))))))</f>
        <v/>
      </c>
      <c r="AA18" s="16">
        <f>IF($V18&lt;&gt;1,"",IFERROR(MATCH("A",$D18:$Q18,0),MATCH("A/R",$D18:$Q18,0)))</f>
        <v/>
      </c>
      <c r="AB18" s="16">
        <f>IF($AA18="","",INDEX(People!$E$6:$E$19,$AA18)&amp;"")</f>
        <v/>
      </c>
      <c r="AC18" s="16">
        <f>IF($AA18="","",IF(INDEX(People!$G$6:$G$19,$AA18)="","",INDEX(People!$G$6:$G$19,$AA18)))</f>
        <v/>
      </c>
      <c r="AD18" s="16">
        <f>IF($AA18="","",INDEX(People!$F$6:$F$19,$AA18)&amp;"")</f>
        <v/>
      </c>
      <c r="AE18" s="16">
        <f>IF($AA18="","",IF(COUNTIF($D18:$Q18,"A/R")=1,1,0))</f>
        <v/>
      </c>
      <c r="AF18" s="16">
        <f>IF(OR($AA18="",$AD18=""),0,SUMPRODUCT(--($D18:$Q18="R"),--($D$13:$Q$13=$AD18)))</f>
        <v/>
      </c>
      <c r="AG18" s="16">
        <f>IF($AM18=0,0,IF($V18=1,0,1))</f>
        <v/>
      </c>
      <c r="AH18" s="16">
        <f>IF($AA18="",0,IF($AB18&lt;&gt;"Person",1,IF(AND(ISNUMBER($AC18),ISNUMBER($D$9)),--($AC18&lt;$D$9),0)))</f>
        <v/>
      </c>
      <c r="AI18" s="16">
        <f>IF(OR($AA18="",$AH18=1),0,IF(NOT(ISNUMBER($S18)),1,IF(AND(ISNUMBER($R18),$S18&lt;$R18),1,0)))</f>
        <v/>
      </c>
      <c r="AJ18" s="16">
        <f>IF($AM18=0,0,--($W18=0))</f>
        <v/>
      </c>
      <c r="AK18" s="16">
        <f>IF(OR($AA18="",$C18&lt;&gt;"Yes"),0,IF(OR($AE18=1,$AD18="",$AF18&gt;0),1,0))</f>
        <v/>
      </c>
      <c r="AM18" s="16">
        <f>IF(OR($B18&lt;&gt;"",COUNTA($D18:$Q18)&gt;0),1,0)</f>
        <v/>
      </c>
      <c r="AN18" s="16">
        <f>IF($AM18=0,0,SUMPRODUCT(--($D18:$Q18&lt;&gt;""),--($D$14:$Q$14="")))</f>
        <v/>
      </c>
    </row>
    <row r="19" ht="18" customHeight="1">
      <c r="A19" s="20">
        <f>IF($AM19=0,"",ROW()-14)</f>
        <v/>
      </c>
      <c r="B19" s="24" t="inlineStr">
        <is>
          <t>Merge agent-written code to the release branch</t>
        </is>
      </c>
      <c r="C19" s="22" t="inlineStr">
        <is>
          <t>Yes</t>
        </is>
      </c>
      <c r="D19" s="22" t="inlineStr">
        <is>
          <t>C</t>
        </is>
      </c>
      <c r="E19" s="22" t="inlineStr">
        <is>
          <t>I</t>
        </is>
      </c>
      <c r="F19" s="22" t="n"/>
      <c r="G19" s="22" t="n"/>
      <c r="H19" s="22" t="inlineStr">
        <is>
          <t>A</t>
        </is>
      </c>
      <c r="I19" s="22" t="n"/>
      <c r="J19" s="22" t="n"/>
      <c r="K19" s="22" t="n"/>
      <c r="L19" s="22" t="inlineStr">
        <is>
          <t>R</t>
        </is>
      </c>
      <c r="M19" s="22" t="n"/>
      <c r="N19" s="22" t="n"/>
      <c r="O19" s="22" t="n"/>
      <c r="P19" s="22" t="n"/>
      <c r="Q19" s="22" t="n"/>
      <c r="R19" s="23">
        <f>IF($AM19=0,"",IF(SUMPRODUCT(MAX((Changes!$C$6:$C$55=$A19)*Changes!$G$6:$G$55))=0,"",SUMPRODUCT(MAX((Changes!$C$6:$C$55=$A19)*Changes!$G$6:$G$55))))</f>
        <v/>
      </c>
      <c r="S19" s="14" t="n">
        <v>46275</v>
      </c>
      <c r="T19" s="9" t="n"/>
      <c r="V19" s="20">
        <f>IF($AM19=0,"",COUNTIF($D19:$Q19,"A")+COUNTIF($D19:$Q19,"A/R"))</f>
        <v/>
      </c>
      <c r="W19" s="20">
        <f>IF($AM19=0,"",COUNTIF($D19:$Q19,"R")+COUNTIF($D19:$Q19,"A/R"))</f>
        <v/>
      </c>
      <c r="X19" s="16">
        <f>IF($AA19="","",INDEX(People!$D$6:$D$19,$AA19)&amp;"")</f>
        <v/>
      </c>
      <c r="Y19" s="16">
        <f>IF($AM19=0,"",IF($B19="","△ Name the decision",IF($V19=0,"△ No one is accountable",IF($V19&gt;1,"△ More than one person is accountable",IF($AN19&gt;0,"△ A letter is under a column with no name on People",IF($AH19=1,IF($AB19="Person","△ "&amp;$X19&amp;" leaves before the planned finish",IF($AB19="Group","△ "&amp;$X19&amp;" is a group",IF($AB19="Agent","△ "&amp;$X19&amp;" is an agent",IF($AB19="Post not filled","△ "&amp;$X19&amp;" is a post nobody holds yet","△ Pick a Kind for "&amp;$X19&amp;" on People")))),IF(AND($AI19=1,COUNT($S$15:$S$44)&gt;0),"△ "&amp;$X19&amp;IF(ISNUMBER($S19)," hasn't said yes since the row changed"," hasn't said yes to this row"),IF($AJ19=1,"△ No one is doing the work",IF($AK19=1,"△ "&amp;$X19&amp;IF($AD19=""," has no Team on People"," signs off their own team's work"),"○ Clear")))))))))</f>
        <v/>
      </c>
      <c r="AA19" s="16">
        <f>IF($V19&lt;&gt;1,"",IFERROR(MATCH("A",$D19:$Q19,0),MATCH("A/R",$D19:$Q19,0)))</f>
        <v/>
      </c>
      <c r="AB19" s="16">
        <f>IF($AA19="","",INDEX(People!$E$6:$E$19,$AA19)&amp;"")</f>
        <v/>
      </c>
      <c r="AC19" s="16">
        <f>IF($AA19="","",IF(INDEX(People!$G$6:$G$19,$AA19)="","",INDEX(People!$G$6:$G$19,$AA19)))</f>
        <v/>
      </c>
      <c r="AD19" s="16">
        <f>IF($AA19="","",INDEX(People!$F$6:$F$19,$AA19)&amp;"")</f>
        <v/>
      </c>
      <c r="AE19" s="16">
        <f>IF($AA19="","",IF(COUNTIF($D19:$Q19,"A/R")=1,1,0))</f>
        <v/>
      </c>
      <c r="AF19" s="16">
        <f>IF(OR($AA19="",$AD19=""),0,SUMPRODUCT(--($D19:$Q19="R"),--($D$13:$Q$13=$AD19)))</f>
        <v/>
      </c>
      <c r="AG19" s="16">
        <f>IF($AM19=0,0,IF($V19=1,0,1))</f>
        <v/>
      </c>
      <c r="AH19" s="16">
        <f>IF($AA19="",0,IF($AB19&lt;&gt;"Person",1,IF(AND(ISNUMBER($AC19),ISNUMBER($D$9)),--($AC19&lt;$D$9),0)))</f>
        <v/>
      </c>
      <c r="AI19" s="16">
        <f>IF(OR($AA19="",$AH19=1),0,IF(NOT(ISNUMBER($S19)),1,IF(AND(ISNUMBER($R19),$S19&lt;$R19),1,0)))</f>
        <v/>
      </c>
      <c r="AJ19" s="16">
        <f>IF($AM19=0,0,--($W19=0))</f>
        <v/>
      </c>
      <c r="AK19" s="16">
        <f>IF(OR($AA19="",$C19&lt;&gt;"Yes"),0,IF(OR($AE19=1,$AD19="",$AF19&gt;0),1,0))</f>
        <v/>
      </c>
      <c r="AM19" s="16">
        <f>IF(OR($B19&lt;&gt;"",COUNTA($D19:$Q19)&gt;0),1,0)</f>
        <v/>
      </c>
      <c r="AN19" s="16">
        <f>IF($AM19=0,0,SUMPRODUCT(--($D19:$Q19&lt;&gt;""),--($D$14:$Q$14="")))</f>
        <v/>
      </c>
    </row>
    <row r="20" ht="18" customHeight="1">
      <c r="A20" s="20">
        <f>IF($AM20=0,"",ROW()-14)</f>
        <v/>
      </c>
      <c r="B20" s="24" t="inlineStr">
        <is>
          <t>Sign off the tax calculation tests</t>
        </is>
      </c>
      <c r="C20" s="22" t="inlineStr">
        <is>
          <t>Yes</t>
        </is>
      </c>
      <c r="D20" s="22" t="inlineStr">
        <is>
          <t>C</t>
        </is>
      </c>
      <c r="E20" s="22" t="inlineStr">
        <is>
          <t>A</t>
        </is>
      </c>
      <c r="F20" s="22" t="n"/>
      <c r="G20" s="22" t="n"/>
      <c r="H20" s="22" t="n"/>
      <c r="I20" s="22" t="inlineStr">
        <is>
          <t>C</t>
        </is>
      </c>
      <c r="J20" s="22" t="n"/>
      <c r="K20" s="22" t="n"/>
      <c r="L20" s="22" t="inlineStr">
        <is>
          <t>R</t>
        </is>
      </c>
      <c r="M20" s="22" t="n"/>
      <c r="N20" s="22" t="n"/>
      <c r="O20" s="22" t="n"/>
      <c r="P20" s="22" t="n"/>
      <c r="Q20" s="22" t="n"/>
      <c r="R20" s="23">
        <f>IF($AM20=0,"",IF(SUMPRODUCT(MAX((Changes!$C$6:$C$55=$A20)*Changes!$G$6:$G$55))=0,"",SUMPRODUCT(MAX((Changes!$C$6:$C$55=$A20)*Changes!$G$6:$G$55))))</f>
        <v/>
      </c>
      <c r="S20" s="14" t="n">
        <v>46276</v>
      </c>
      <c r="T20" s="9" t="n"/>
      <c r="V20" s="20">
        <f>IF($AM20=0,"",COUNTIF($D20:$Q20,"A")+COUNTIF($D20:$Q20,"A/R"))</f>
        <v/>
      </c>
      <c r="W20" s="20">
        <f>IF($AM20=0,"",COUNTIF($D20:$Q20,"R")+COUNTIF($D20:$Q20,"A/R"))</f>
        <v/>
      </c>
      <c r="X20" s="16">
        <f>IF($AA20="","",INDEX(People!$D$6:$D$19,$AA20)&amp;"")</f>
        <v/>
      </c>
      <c r="Y20" s="16">
        <f>IF($AM20=0,"",IF($B20="","△ Name the decision",IF($V20=0,"△ No one is accountable",IF($V20&gt;1,"△ More than one person is accountable",IF($AN20&gt;0,"△ A letter is under a column with no name on People",IF($AH20=1,IF($AB20="Person","△ "&amp;$X20&amp;" leaves before the planned finish",IF($AB20="Group","△ "&amp;$X20&amp;" is a group",IF($AB20="Agent","△ "&amp;$X20&amp;" is an agent",IF($AB20="Post not filled","△ "&amp;$X20&amp;" is a post nobody holds yet","△ Pick a Kind for "&amp;$X20&amp;" on People")))),IF(AND($AI20=1,COUNT($S$15:$S$44)&gt;0),"△ "&amp;$X20&amp;IF(ISNUMBER($S20)," hasn't said yes since the row changed"," hasn't said yes to this row"),IF($AJ20=1,"△ No one is doing the work",IF($AK20=1,"△ "&amp;$X20&amp;IF($AD20=""," has no Team on People"," signs off their own team's work"),"○ Clear")))))))))</f>
        <v/>
      </c>
      <c r="AA20" s="16">
        <f>IF($V20&lt;&gt;1,"",IFERROR(MATCH("A",$D20:$Q20,0),MATCH("A/R",$D20:$Q20,0)))</f>
        <v/>
      </c>
      <c r="AB20" s="16">
        <f>IF($AA20="","",INDEX(People!$E$6:$E$19,$AA20)&amp;"")</f>
        <v/>
      </c>
      <c r="AC20" s="16">
        <f>IF($AA20="","",IF(INDEX(People!$G$6:$G$19,$AA20)="","",INDEX(People!$G$6:$G$19,$AA20)))</f>
        <v/>
      </c>
      <c r="AD20" s="16">
        <f>IF($AA20="","",INDEX(People!$F$6:$F$19,$AA20)&amp;"")</f>
        <v/>
      </c>
      <c r="AE20" s="16">
        <f>IF($AA20="","",IF(COUNTIF($D20:$Q20,"A/R")=1,1,0))</f>
        <v/>
      </c>
      <c r="AF20" s="16">
        <f>IF(OR($AA20="",$AD20=""),0,SUMPRODUCT(--($D20:$Q20="R"),--($D$13:$Q$13=$AD20)))</f>
        <v/>
      </c>
      <c r="AG20" s="16">
        <f>IF($AM20=0,0,IF($V20=1,0,1))</f>
        <v/>
      </c>
      <c r="AH20" s="16">
        <f>IF($AA20="",0,IF($AB20&lt;&gt;"Person",1,IF(AND(ISNUMBER($AC20),ISNUMBER($D$9)),--($AC20&lt;$D$9),0)))</f>
        <v/>
      </c>
      <c r="AI20" s="16">
        <f>IF(OR($AA20="",$AH20=1),0,IF(NOT(ISNUMBER($S20)),1,IF(AND(ISNUMBER($R20),$S20&lt;$R20),1,0)))</f>
        <v/>
      </c>
      <c r="AJ20" s="16">
        <f>IF($AM20=0,0,--($W20=0))</f>
        <v/>
      </c>
      <c r="AK20" s="16">
        <f>IF(OR($AA20="",$C20&lt;&gt;"Yes"),0,IF(OR($AE20=1,$AD20="",$AF20&gt;0),1,0))</f>
        <v/>
      </c>
      <c r="AM20" s="16">
        <f>IF(OR($B20&lt;&gt;"",COUNTA($D20:$Q20)&gt;0),1,0)</f>
        <v/>
      </c>
      <c r="AN20" s="16">
        <f>IF($AM20=0,0,SUMPRODUCT(--($D20:$Q20&lt;&gt;""),--($D$14:$Q$14="")))</f>
        <v/>
      </c>
    </row>
    <row r="21" ht="18" customHeight="1">
      <c r="A21" s="20">
        <f>IF($AM21=0,"",ROW()-14)</f>
        <v/>
      </c>
      <c r="B21" s="24" t="inlineStr">
        <is>
          <t>Approve the security review of the payment flow</t>
        </is>
      </c>
      <c r="C21" s="22" t="inlineStr">
        <is>
          <t>Yes</t>
        </is>
      </c>
      <c r="D21" s="22" t="inlineStr">
        <is>
          <t>R</t>
        </is>
      </c>
      <c r="E21" s="22" t="inlineStr">
        <is>
          <t>I</t>
        </is>
      </c>
      <c r="F21" s="22" t="inlineStr">
        <is>
          <t>I</t>
        </is>
      </c>
      <c r="G21" s="22" t="n"/>
      <c r="H21" s="22" t="inlineStr">
        <is>
          <t>A</t>
        </is>
      </c>
      <c r="I21" s="22" t="n"/>
      <c r="J21" s="22" t="n"/>
      <c r="K21" s="22" t="n"/>
      <c r="L21" s="22" t="n"/>
      <c r="M21" s="22" t="n"/>
      <c r="N21" s="22" t="n"/>
      <c r="O21" s="22" t="n"/>
      <c r="P21" s="22" t="n"/>
      <c r="Q21" s="22" t="n"/>
      <c r="R21" s="23">
        <f>IF($AM21=0,"",IF(SUMPRODUCT(MAX((Changes!$C$6:$C$55=$A21)*Changes!$G$6:$G$55))=0,"",SUMPRODUCT(MAX((Changes!$C$6:$C$55=$A21)*Changes!$G$6:$G$55))))</f>
        <v/>
      </c>
      <c r="S21" s="14" t="n">
        <v>46279</v>
      </c>
      <c r="T21" s="9" t="n"/>
      <c r="V21" s="20">
        <f>IF($AM21=0,"",COUNTIF($D21:$Q21,"A")+COUNTIF($D21:$Q21,"A/R"))</f>
        <v/>
      </c>
      <c r="W21" s="20">
        <f>IF($AM21=0,"",COUNTIF($D21:$Q21,"R")+COUNTIF($D21:$Q21,"A/R"))</f>
        <v/>
      </c>
      <c r="X21" s="16">
        <f>IF($AA21="","",INDEX(People!$D$6:$D$19,$AA21)&amp;"")</f>
        <v/>
      </c>
      <c r="Y21" s="16">
        <f>IF($AM21=0,"",IF($B21="","△ Name the decision",IF($V21=0,"△ No one is accountable",IF($V21&gt;1,"△ More than one person is accountable",IF($AN21&gt;0,"△ A letter is under a column with no name on People",IF($AH21=1,IF($AB21="Person","△ "&amp;$X21&amp;" leaves before the planned finish",IF($AB21="Group","△ "&amp;$X21&amp;" is a group",IF($AB21="Agent","△ "&amp;$X21&amp;" is an agent",IF($AB21="Post not filled","△ "&amp;$X21&amp;" is a post nobody holds yet","△ Pick a Kind for "&amp;$X21&amp;" on People")))),IF(AND($AI21=1,COUNT($S$15:$S$44)&gt;0),"△ "&amp;$X21&amp;IF(ISNUMBER($S21)," hasn't said yes since the row changed"," hasn't said yes to this row"),IF($AJ21=1,"△ No one is doing the work",IF($AK21=1,"△ "&amp;$X21&amp;IF($AD21=""," has no Team on People"," signs off their own team's work"),"○ Clear")))))))))</f>
        <v/>
      </c>
      <c r="AA21" s="16">
        <f>IF($V21&lt;&gt;1,"",IFERROR(MATCH("A",$D21:$Q21,0),MATCH("A/R",$D21:$Q21,0)))</f>
        <v/>
      </c>
      <c r="AB21" s="16">
        <f>IF($AA21="","",INDEX(People!$E$6:$E$19,$AA21)&amp;"")</f>
        <v/>
      </c>
      <c r="AC21" s="16">
        <f>IF($AA21="","",IF(INDEX(People!$G$6:$G$19,$AA21)="","",INDEX(People!$G$6:$G$19,$AA21)))</f>
        <v/>
      </c>
      <c r="AD21" s="16">
        <f>IF($AA21="","",INDEX(People!$F$6:$F$19,$AA21)&amp;"")</f>
        <v/>
      </c>
      <c r="AE21" s="16">
        <f>IF($AA21="","",IF(COUNTIF($D21:$Q21,"A/R")=1,1,0))</f>
        <v/>
      </c>
      <c r="AF21" s="16">
        <f>IF(OR($AA21="",$AD21=""),0,SUMPRODUCT(--($D21:$Q21="R"),--($D$13:$Q$13=$AD21)))</f>
        <v/>
      </c>
      <c r="AG21" s="16">
        <f>IF($AM21=0,0,IF($V21=1,0,1))</f>
        <v/>
      </c>
      <c r="AH21" s="16">
        <f>IF($AA21="",0,IF($AB21&lt;&gt;"Person",1,IF(AND(ISNUMBER($AC21),ISNUMBER($D$9)),--($AC21&lt;$D$9),0)))</f>
        <v/>
      </c>
      <c r="AI21" s="16">
        <f>IF(OR($AA21="",$AH21=1),0,IF(NOT(ISNUMBER($S21)),1,IF(AND(ISNUMBER($R21),$S21&lt;$R21),1,0)))</f>
        <v/>
      </c>
      <c r="AJ21" s="16">
        <f>IF($AM21=0,0,--($W21=0))</f>
        <v/>
      </c>
      <c r="AK21" s="16">
        <f>IF(OR($AA21="",$C21&lt;&gt;"Yes"),0,IF(OR($AE21=1,$AD21="",$AF21&gt;0),1,0))</f>
        <v/>
      </c>
      <c r="AM21" s="16">
        <f>IF(OR($B21&lt;&gt;"",COUNTA($D21:$Q21)&gt;0),1,0)</f>
        <v/>
      </c>
      <c r="AN21" s="16">
        <f>IF($AM21=0,0,SUMPRODUCT(--($D21:$Q21&lt;&gt;""),--($D$14:$Q$14="")))</f>
        <v/>
      </c>
    </row>
    <row r="22" ht="18" customHeight="1">
      <c r="A22" s="20">
        <f>IF($AM22=0,"",ROW()-14)</f>
        <v/>
      </c>
      <c r="B22" s="24" t="inlineStr">
        <is>
          <t>Call go or no-go for cutover</t>
        </is>
      </c>
      <c r="C22" s="22" t="n"/>
      <c r="D22" s="22" t="inlineStr">
        <is>
          <t>C</t>
        </is>
      </c>
      <c r="E22" s="22" t="inlineStr">
        <is>
          <t>C</t>
        </is>
      </c>
      <c r="F22" s="22" t="inlineStr">
        <is>
          <t>A/R</t>
        </is>
      </c>
      <c r="G22" s="22" t="n"/>
      <c r="H22" s="22" t="inlineStr">
        <is>
          <t>C</t>
        </is>
      </c>
      <c r="I22" s="22" t="inlineStr">
        <is>
          <t>I</t>
        </is>
      </c>
      <c r="J22" s="22" t="inlineStr">
        <is>
          <t>C</t>
        </is>
      </c>
      <c r="K22" s="22" t="n"/>
      <c r="L22" s="22" t="n"/>
      <c r="M22" s="22" t="n"/>
      <c r="N22" s="22" t="n"/>
      <c r="O22" s="22" t="n"/>
      <c r="P22" s="22" t="n"/>
      <c r="Q22" s="22" t="n"/>
      <c r="R22" s="23">
        <f>IF($AM22=0,"",IF(SUMPRODUCT(MAX((Changes!$C$6:$C$55=$A22)*Changes!$G$6:$G$55))=0,"",SUMPRODUCT(MAX((Changes!$C$6:$C$55=$A22)*Changes!$G$6:$G$55))))</f>
        <v/>
      </c>
      <c r="S22" s="14" t="n">
        <v>46287</v>
      </c>
      <c r="T22" s="9" t="inlineStr">
        <is>
          <t>Go/no-go</t>
        </is>
      </c>
      <c r="V22" s="20">
        <f>IF($AM22=0,"",COUNTIF($D22:$Q22,"A")+COUNTIF($D22:$Q22,"A/R"))</f>
        <v/>
      </c>
      <c r="W22" s="20">
        <f>IF($AM22=0,"",COUNTIF($D22:$Q22,"R")+COUNTIF($D22:$Q22,"A/R"))</f>
        <v/>
      </c>
      <c r="X22" s="16">
        <f>IF($AA22="","",INDEX(People!$D$6:$D$19,$AA22)&amp;"")</f>
        <v/>
      </c>
      <c r="Y22" s="16">
        <f>IF($AM22=0,"",IF($B22="","△ Name the decision",IF($V22=0,"△ No one is accountable",IF($V22&gt;1,"△ More than one person is accountable",IF($AN22&gt;0,"△ A letter is under a column with no name on People",IF($AH22=1,IF($AB22="Person","△ "&amp;$X22&amp;" leaves before the planned finish",IF($AB22="Group","△ "&amp;$X22&amp;" is a group",IF($AB22="Agent","△ "&amp;$X22&amp;" is an agent",IF($AB22="Post not filled","△ "&amp;$X22&amp;" is a post nobody holds yet","△ Pick a Kind for "&amp;$X22&amp;" on People")))),IF(AND($AI22=1,COUNT($S$15:$S$44)&gt;0),"△ "&amp;$X22&amp;IF(ISNUMBER($S22)," hasn't said yes since the row changed"," hasn't said yes to this row"),IF($AJ22=1,"△ No one is doing the work",IF($AK22=1,"△ "&amp;$X22&amp;IF($AD22=""," has no Team on People"," signs off their own team's work"),"○ Clear")))))))))</f>
        <v/>
      </c>
      <c r="AA22" s="16">
        <f>IF($V22&lt;&gt;1,"",IFERROR(MATCH("A",$D22:$Q22,0),MATCH("A/R",$D22:$Q22,0)))</f>
        <v/>
      </c>
      <c r="AB22" s="16">
        <f>IF($AA22="","",INDEX(People!$E$6:$E$19,$AA22)&amp;"")</f>
        <v/>
      </c>
      <c r="AC22" s="16">
        <f>IF($AA22="","",IF(INDEX(People!$G$6:$G$19,$AA22)="","",INDEX(People!$G$6:$G$19,$AA22)))</f>
        <v/>
      </c>
      <c r="AD22" s="16">
        <f>IF($AA22="","",INDEX(People!$F$6:$F$19,$AA22)&amp;"")</f>
        <v/>
      </c>
      <c r="AE22" s="16">
        <f>IF($AA22="","",IF(COUNTIF($D22:$Q22,"A/R")=1,1,0))</f>
        <v/>
      </c>
      <c r="AF22" s="16">
        <f>IF(OR($AA22="",$AD22=""),0,SUMPRODUCT(--($D22:$Q22="R"),--($D$13:$Q$13=$AD22)))</f>
        <v/>
      </c>
      <c r="AG22" s="16">
        <f>IF($AM22=0,0,IF($V22=1,0,1))</f>
        <v/>
      </c>
      <c r="AH22" s="16">
        <f>IF($AA22="",0,IF($AB22&lt;&gt;"Person",1,IF(AND(ISNUMBER($AC22),ISNUMBER($D$9)),--($AC22&lt;$D$9),0)))</f>
        <v/>
      </c>
      <c r="AI22" s="16">
        <f>IF(OR($AA22="",$AH22=1),0,IF(NOT(ISNUMBER($S22)),1,IF(AND(ISNUMBER($R22),$S22&lt;$R22),1,0)))</f>
        <v/>
      </c>
      <c r="AJ22" s="16">
        <f>IF($AM22=0,0,--($W22=0))</f>
        <v/>
      </c>
      <c r="AK22" s="16">
        <f>IF(OR($AA22="",$C22&lt;&gt;"Yes"),0,IF(OR($AE22=1,$AD22="",$AF22&gt;0),1,0))</f>
        <v/>
      </c>
      <c r="AM22" s="16">
        <f>IF(OR($B22&lt;&gt;"",COUNTA($D22:$Q22)&gt;0),1,0)</f>
        <v/>
      </c>
      <c r="AN22" s="16">
        <f>IF($AM22=0,0,SUMPRODUCT(--($D22:$Q22&lt;&gt;""),--($D$14:$Q$14="")))</f>
        <v/>
      </c>
    </row>
    <row r="23" ht="18" customHeight="1">
      <c r="A23" s="20">
        <f>IF($AM23=0,"",ROW()-14)</f>
        <v/>
      </c>
      <c r="B23" s="24" t="inlineStr">
        <is>
          <t>Roll billing back to the old engine during the cutover window</t>
        </is>
      </c>
      <c r="C23" s="22" t="n"/>
      <c r="D23" s="22" t="inlineStr">
        <is>
          <t>A/R</t>
        </is>
      </c>
      <c r="E23" s="22" t="n"/>
      <c r="F23" s="22" t="inlineStr">
        <is>
          <t>I</t>
        </is>
      </c>
      <c r="G23" s="22" t="n"/>
      <c r="H23" s="22" t="n"/>
      <c r="I23" s="22" t="inlineStr">
        <is>
          <t>C</t>
        </is>
      </c>
      <c r="J23" s="22" t="inlineStr">
        <is>
          <t>I</t>
        </is>
      </c>
      <c r="K23" s="22" t="n"/>
      <c r="L23" s="22" t="n"/>
      <c r="M23" s="22" t="n"/>
      <c r="N23" s="22" t="n"/>
      <c r="O23" s="22" t="n"/>
      <c r="P23" s="22" t="n"/>
      <c r="Q23" s="22" t="n"/>
      <c r="R23" s="23">
        <f>IF($AM23=0,"",IF(SUMPRODUCT(MAX((Changes!$C$6:$C$55=$A23)*Changes!$G$6:$G$55))=0,"",SUMPRODUCT(MAX((Changes!$C$6:$C$55=$A23)*Changes!$G$6:$G$55))))</f>
        <v/>
      </c>
      <c r="S23" s="14" t="n">
        <v>46275</v>
      </c>
      <c r="T23" s="9" t="n"/>
      <c r="V23" s="20">
        <f>IF($AM23=0,"",COUNTIF($D23:$Q23,"A")+COUNTIF($D23:$Q23,"A/R"))</f>
        <v/>
      </c>
      <c r="W23" s="20">
        <f>IF($AM23=0,"",COUNTIF($D23:$Q23,"R")+COUNTIF($D23:$Q23,"A/R"))</f>
        <v/>
      </c>
      <c r="X23" s="16">
        <f>IF($AA23="","",INDEX(People!$D$6:$D$19,$AA23)&amp;"")</f>
        <v/>
      </c>
      <c r="Y23" s="16">
        <f>IF($AM23=0,"",IF($B23="","△ Name the decision",IF($V23=0,"△ No one is accountable",IF($V23&gt;1,"△ More than one person is accountable",IF($AN23&gt;0,"△ A letter is under a column with no name on People",IF($AH23=1,IF($AB23="Person","△ "&amp;$X23&amp;" leaves before the planned finish",IF($AB23="Group","△ "&amp;$X23&amp;" is a group",IF($AB23="Agent","△ "&amp;$X23&amp;" is an agent",IF($AB23="Post not filled","△ "&amp;$X23&amp;" is a post nobody holds yet","△ Pick a Kind for "&amp;$X23&amp;" on People")))),IF(AND($AI23=1,COUNT($S$15:$S$44)&gt;0),"△ "&amp;$X23&amp;IF(ISNUMBER($S23)," hasn't said yes since the row changed"," hasn't said yes to this row"),IF($AJ23=1,"△ No one is doing the work",IF($AK23=1,"△ "&amp;$X23&amp;IF($AD23=""," has no Team on People"," signs off their own team's work"),"○ Clear")))))))))</f>
        <v/>
      </c>
      <c r="AA23" s="16">
        <f>IF($V23&lt;&gt;1,"",IFERROR(MATCH("A",$D23:$Q23,0),MATCH("A/R",$D23:$Q23,0)))</f>
        <v/>
      </c>
      <c r="AB23" s="16">
        <f>IF($AA23="","",INDEX(People!$E$6:$E$19,$AA23)&amp;"")</f>
        <v/>
      </c>
      <c r="AC23" s="16">
        <f>IF($AA23="","",IF(INDEX(People!$G$6:$G$19,$AA23)="","",INDEX(People!$G$6:$G$19,$AA23)))</f>
        <v/>
      </c>
      <c r="AD23" s="16">
        <f>IF($AA23="","",INDEX(People!$F$6:$F$19,$AA23)&amp;"")</f>
        <v/>
      </c>
      <c r="AE23" s="16">
        <f>IF($AA23="","",IF(COUNTIF($D23:$Q23,"A/R")=1,1,0))</f>
        <v/>
      </c>
      <c r="AF23" s="16">
        <f>IF(OR($AA23="",$AD23=""),0,SUMPRODUCT(--($D23:$Q23="R"),--($D$13:$Q$13=$AD23)))</f>
        <v/>
      </c>
      <c r="AG23" s="16">
        <f>IF($AM23=0,0,IF($V23=1,0,1))</f>
        <v/>
      </c>
      <c r="AH23" s="16">
        <f>IF($AA23="",0,IF($AB23&lt;&gt;"Person",1,IF(AND(ISNUMBER($AC23),ISNUMBER($D$9)),--($AC23&lt;$D$9),0)))</f>
        <v/>
      </c>
      <c r="AI23" s="16">
        <f>IF(OR($AA23="",$AH23=1),0,IF(NOT(ISNUMBER($S23)),1,IF(AND(ISNUMBER($R23),$S23&lt;$R23),1,0)))</f>
        <v/>
      </c>
      <c r="AJ23" s="16">
        <f>IF($AM23=0,0,--($W23=0))</f>
        <v/>
      </c>
      <c r="AK23" s="16">
        <f>IF(OR($AA23="",$C23&lt;&gt;"Yes"),0,IF(OR($AE23=1,$AD23="",$AF23&gt;0),1,0))</f>
        <v/>
      </c>
      <c r="AM23" s="16">
        <f>IF(OR($B23&lt;&gt;"",COUNTA($D23:$Q23)&gt;0),1,0)</f>
        <v/>
      </c>
      <c r="AN23" s="16">
        <f>IF($AM23=0,0,SUMPRODUCT(--($D23:$Q23&lt;&gt;""),--($D$14:$Q$14="")))</f>
        <v/>
      </c>
    </row>
    <row r="24" ht="18" customHeight="1">
      <c r="A24" s="20">
        <f>IF($AM24=0,"",ROW()-14)</f>
        <v/>
      </c>
      <c r="B24" s="24" t="inlineStr">
        <is>
          <t>Tell customers about the change</t>
        </is>
      </c>
      <c r="C24" s="22" t="n"/>
      <c r="D24" s="22" t="inlineStr">
        <is>
          <t>I</t>
        </is>
      </c>
      <c r="E24" s="22" t="inlineStr">
        <is>
          <t>A</t>
        </is>
      </c>
      <c r="F24" s="22" t="n"/>
      <c r="G24" s="22" t="n"/>
      <c r="H24" s="22" t="n"/>
      <c r="I24" s="22" t="inlineStr">
        <is>
          <t>C</t>
        </is>
      </c>
      <c r="J24" s="22" t="inlineStr">
        <is>
          <t>C</t>
        </is>
      </c>
      <c r="K24" s="22" t="inlineStr">
        <is>
          <t>R</t>
        </is>
      </c>
      <c r="L24" s="22" t="n"/>
      <c r="M24" s="22" t="n"/>
      <c r="N24" s="22" t="n"/>
      <c r="O24" s="22" t="n"/>
      <c r="P24" s="22" t="n"/>
      <c r="Q24" s="22" t="n"/>
      <c r="R24" s="23">
        <f>IF($AM24=0,"",IF(SUMPRODUCT(MAX((Changes!$C$6:$C$55=$A24)*Changes!$G$6:$G$55))=0,"",SUMPRODUCT(MAX((Changes!$C$6:$C$55=$A24)*Changes!$G$6:$G$55))))</f>
        <v/>
      </c>
      <c r="S24" s="14" t="n">
        <v>46276</v>
      </c>
      <c r="T24" s="9" t="n"/>
      <c r="V24" s="20">
        <f>IF($AM24=0,"",COUNTIF($D24:$Q24,"A")+COUNTIF($D24:$Q24,"A/R"))</f>
        <v/>
      </c>
      <c r="W24" s="20">
        <f>IF($AM24=0,"",COUNTIF($D24:$Q24,"R")+COUNTIF($D24:$Q24,"A/R"))</f>
        <v/>
      </c>
      <c r="X24" s="16">
        <f>IF($AA24="","",INDEX(People!$D$6:$D$19,$AA24)&amp;"")</f>
        <v/>
      </c>
      <c r="Y24" s="16">
        <f>IF($AM24=0,"",IF($B24="","△ Name the decision",IF($V24=0,"△ No one is accountable",IF($V24&gt;1,"△ More than one person is accountable",IF($AN24&gt;0,"△ A letter is under a column with no name on People",IF($AH24=1,IF($AB24="Person","△ "&amp;$X24&amp;" leaves before the planned finish",IF($AB24="Group","△ "&amp;$X24&amp;" is a group",IF($AB24="Agent","△ "&amp;$X24&amp;" is an agent",IF($AB24="Post not filled","△ "&amp;$X24&amp;" is a post nobody holds yet","△ Pick a Kind for "&amp;$X24&amp;" on People")))),IF(AND($AI24=1,COUNT($S$15:$S$44)&gt;0),"△ "&amp;$X24&amp;IF(ISNUMBER($S24)," hasn't said yes since the row changed"," hasn't said yes to this row"),IF($AJ24=1,"△ No one is doing the work",IF($AK24=1,"△ "&amp;$X24&amp;IF($AD24=""," has no Team on People"," signs off their own team's work"),"○ Clear")))))))))</f>
        <v/>
      </c>
      <c r="AA24" s="16">
        <f>IF($V24&lt;&gt;1,"",IFERROR(MATCH("A",$D24:$Q24,0),MATCH("A/R",$D24:$Q24,0)))</f>
        <v/>
      </c>
      <c r="AB24" s="16">
        <f>IF($AA24="","",INDEX(People!$E$6:$E$19,$AA24)&amp;"")</f>
        <v/>
      </c>
      <c r="AC24" s="16">
        <f>IF($AA24="","",IF(INDEX(People!$G$6:$G$19,$AA24)="","",INDEX(People!$G$6:$G$19,$AA24)))</f>
        <v/>
      </c>
      <c r="AD24" s="16">
        <f>IF($AA24="","",INDEX(People!$F$6:$F$19,$AA24)&amp;"")</f>
        <v/>
      </c>
      <c r="AE24" s="16">
        <f>IF($AA24="","",IF(COUNTIF($D24:$Q24,"A/R")=1,1,0))</f>
        <v/>
      </c>
      <c r="AF24" s="16">
        <f>IF(OR($AA24="",$AD24=""),0,SUMPRODUCT(--($D24:$Q24="R"),--($D$13:$Q$13=$AD24)))</f>
        <v/>
      </c>
      <c r="AG24" s="16">
        <f>IF($AM24=0,0,IF($V24=1,0,1))</f>
        <v/>
      </c>
      <c r="AH24" s="16">
        <f>IF($AA24="",0,IF($AB24&lt;&gt;"Person",1,IF(AND(ISNUMBER($AC24),ISNUMBER($D$9)),--($AC24&lt;$D$9),0)))</f>
        <v/>
      </c>
      <c r="AI24" s="16">
        <f>IF(OR($AA24="",$AH24=1),0,IF(NOT(ISNUMBER($S24)),1,IF(AND(ISNUMBER($R24),$S24&lt;$R24),1,0)))</f>
        <v/>
      </c>
      <c r="AJ24" s="16">
        <f>IF($AM24=0,0,--($W24=0))</f>
        <v/>
      </c>
      <c r="AK24" s="16">
        <f>IF(OR($AA24="",$C24&lt;&gt;"Yes"),0,IF(OR($AE24=1,$AD24="",$AF24&gt;0),1,0))</f>
        <v/>
      </c>
      <c r="AM24" s="16">
        <f>IF(OR($B24&lt;&gt;"",COUNTA($D24:$Q24)&gt;0),1,0)</f>
        <v/>
      </c>
      <c r="AN24" s="16">
        <f>IF($AM24=0,0,SUMPRODUCT(--($D24:$Q24&lt;&gt;""),--($D$14:$Q$14="")))</f>
        <v/>
      </c>
    </row>
    <row r="25" ht="18" customHeight="1">
      <c r="A25" s="20">
        <f>IF($AM25=0,"",ROW()-14)</f>
        <v/>
      </c>
      <c r="B25" s="24" t="inlineStr">
        <is>
          <t>Approve changes to the invoice layout customers see</t>
        </is>
      </c>
      <c r="C25" s="22" t="n"/>
      <c r="D25" s="22" t="inlineStr">
        <is>
          <t>A</t>
        </is>
      </c>
      <c r="E25" s="22" t="inlineStr">
        <is>
          <t>R</t>
        </is>
      </c>
      <c r="F25" s="22" t="n"/>
      <c r="G25" s="22" t="n"/>
      <c r="H25" s="22" t="n"/>
      <c r="I25" s="22" t="inlineStr">
        <is>
          <t>I</t>
        </is>
      </c>
      <c r="J25" s="22" t="inlineStr">
        <is>
          <t>C</t>
        </is>
      </c>
      <c r="K25" s="22" t="n"/>
      <c r="L25" s="22" t="n"/>
      <c r="M25" s="22" t="n"/>
      <c r="N25" s="22" t="n"/>
      <c r="O25" s="22" t="n"/>
      <c r="P25" s="22" t="n"/>
      <c r="Q25" s="22" t="n"/>
      <c r="R25" s="23">
        <f>IF($AM25=0,"",IF(SUMPRODUCT(MAX((Changes!$C$6:$C$55=$A25)*Changes!$G$6:$G$55))=0,"",SUMPRODUCT(MAX((Changes!$C$6:$C$55=$A25)*Changes!$G$6:$G$55))))</f>
        <v/>
      </c>
      <c r="S25" s="14" t="n">
        <v>46295</v>
      </c>
      <c r="T25" s="9" t="n"/>
      <c r="V25" s="20">
        <f>IF($AM25=0,"",COUNTIF($D25:$Q25,"A")+COUNTIF($D25:$Q25,"A/R"))</f>
        <v/>
      </c>
      <c r="W25" s="20">
        <f>IF($AM25=0,"",COUNTIF($D25:$Q25,"R")+COUNTIF($D25:$Q25,"A/R"))</f>
        <v/>
      </c>
      <c r="X25" s="16">
        <f>IF($AA25="","",INDEX(People!$D$6:$D$19,$AA25)&amp;"")</f>
        <v/>
      </c>
      <c r="Y25" s="16">
        <f>IF($AM25=0,"",IF($B25="","△ Name the decision",IF($V25=0,"△ No one is accountable",IF($V25&gt;1,"△ More than one person is accountable",IF($AN25&gt;0,"△ A letter is under a column with no name on People",IF($AH25=1,IF($AB25="Person","△ "&amp;$X25&amp;" leaves before the planned finish",IF($AB25="Group","△ "&amp;$X25&amp;" is a group",IF($AB25="Agent","△ "&amp;$X25&amp;" is an agent",IF($AB25="Post not filled","△ "&amp;$X25&amp;" is a post nobody holds yet","△ Pick a Kind for "&amp;$X25&amp;" on People")))),IF(AND($AI25=1,COUNT($S$15:$S$44)&gt;0),"△ "&amp;$X25&amp;IF(ISNUMBER($S25)," hasn't said yes since the row changed"," hasn't said yes to this row"),IF($AJ25=1,"△ No one is doing the work",IF($AK25=1,"△ "&amp;$X25&amp;IF($AD25=""," has no Team on People"," signs off their own team's work"),"○ Clear")))))))))</f>
        <v/>
      </c>
      <c r="AA25" s="16">
        <f>IF($V25&lt;&gt;1,"",IFERROR(MATCH("A",$D25:$Q25,0),MATCH("A/R",$D25:$Q25,0)))</f>
        <v/>
      </c>
      <c r="AB25" s="16">
        <f>IF($AA25="","",INDEX(People!$E$6:$E$19,$AA25)&amp;"")</f>
        <v/>
      </c>
      <c r="AC25" s="16">
        <f>IF($AA25="","",IF(INDEX(People!$G$6:$G$19,$AA25)="","",INDEX(People!$G$6:$G$19,$AA25)))</f>
        <v/>
      </c>
      <c r="AD25" s="16">
        <f>IF($AA25="","",INDEX(People!$F$6:$F$19,$AA25)&amp;"")</f>
        <v/>
      </c>
      <c r="AE25" s="16">
        <f>IF($AA25="","",IF(COUNTIF($D25:$Q25,"A/R")=1,1,0))</f>
        <v/>
      </c>
      <c r="AF25" s="16">
        <f>IF(OR($AA25="",$AD25=""),0,SUMPRODUCT(--($D25:$Q25="R"),--($D$13:$Q$13=$AD25)))</f>
        <v/>
      </c>
      <c r="AG25" s="16">
        <f>IF($AM25=0,0,IF($V25=1,0,1))</f>
        <v/>
      </c>
      <c r="AH25" s="16">
        <f>IF($AA25="",0,IF($AB25&lt;&gt;"Person",1,IF(AND(ISNUMBER($AC25),ISNUMBER($D$9)),--($AC25&lt;$D$9),0)))</f>
        <v/>
      </c>
      <c r="AI25" s="16">
        <f>IF(OR($AA25="",$AH25=1),0,IF(NOT(ISNUMBER($S25)),1,IF(AND(ISNUMBER($R25),$S25&lt;$R25),1,0)))</f>
        <v/>
      </c>
      <c r="AJ25" s="16">
        <f>IF($AM25=0,0,--($W25=0))</f>
        <v/>
      </c>
      <c r="AK25" s="16">
        <f>IF(OR($AA25="",$C25&lt;&gt;"Yes"),0,IF(OR($AE25=1,$AD25="",$AF25&gt;0),1,0))</f>
        <v/>
      </c>
      <c r="AM25" s="16">
        <f>IF(OR($B25&lt;&gt;"",COUNTA($D25:$Q25)&gt;0),1,0)</f>
        <v/>
      </c>
      <c r="AN25" s="16">
        <f>IF($AM25=0,0,SUMPRODUCT(--($D25:$Q25&lt;&gt;""),--($D$14:$Q$14="")))</f>
        <v/>
      </c>
    </row>
    <row r="26" ht="18" customHeight="1">
      <c r="A26" s="20">
        <f>IF($AM26=0,"",ROW()-14)</f>
        <v/>
      </c>
      <c r="B26" s="24" t="inlineStr">
        <is>
          <t>Decide how long customers can still see invoices from the old engine</t>
        </is>
      </c>
      <c r="C26" s="22" t="n"/>
      <c r="D26" s="22" t="inlineStr">
        <is>
          <t>R</t>
        </is>
      </c>
      <c r="E26" s="22" t="n"/>
      <c r="F26" s="22" t="inlineStr">
        <is>
          <t>I</t>
        </is>
      </c>
      <c r="G26" s="22" t="n"/>
      <c r="H26" s="22" t="n"/>
      <c r="I26" s="22" t="inlineStr">
        <is>
          <t>C</t>
        </is>
      </c>
      <c r="J26" s="22" t="inlineStr">
        <is>
          <t>A</t>
        </is>
      </c>
      <c r="K26" s="22" t="n"/>
      <c r="L26" s="22" t="n"/>
      <c r="M26" s="22" t="n"/>
      <c r="N26" s="22" t="n"/>
      <c r="O26" s="22" t="n"/>
      <c r="P26" s="22" t="n"/>
      <c r="Q26" s="22" t="n"/>
      <c r="R26" s="23">
        <f>IF($AM26=0,"",IF(SUMPRODUCT(MAX((Changes!$C$6:$C$55=$A26)*Changes!$G$6:$G$55))=0,"",SUMPRODUCT(MAX((Changes!$C$6:$C$55=$A26)*Changes!$G$6:$G$55))))</f>
        <v/>
      </c>
      <c r="S26" s="14" t="n">
        <v>46302</v>
      </c>
      <c r="T26" s="9" t="n"/>
      <c r="V26" s="20">
        <f>IF($AM26=0,"",COUNTIF($D26:$Q26,"A")+COUNTIF($D26:$Q26,"A/R"))</f>
        <v/>
      </c>
      <c r="W26" s="20">
        <f>IF($AM26=0,"",COUNTIF($D26:$Q26,"R")+COUNTIF($D26:$Q26,"A/R"))</f>
        <v/>
      </c>
      <c r="X26" s="16">
        <f>IF($AA26="","",INDEX(People!$D$6:$D$19,$AA26)&amp;"")</f>
        <v/>
      </c>
      <c r="Y26" s="16">
        <f>IF($AM26=0,"",IF($B26="","△ Name the decision",IF($V26=0,"△ No one is accountable",IF($V26&gt;1,"△ More than one person is accountable",IF($AN26&gt;0,"△ A letter is under a column with no name on People",IF($AH26=1,IF($AB26="Person","△ "&amp;$X26&amp;" leaves before the planned finish",IF($AB26="Group","△ "&amp;$X26&amp;" is a group",IF($AB26="Agent","△ "&amp;$X26&amp;" is an agent",IF($AB26="Post not filled","△ "&amp;$X26&amp;" is a post nobody holds yet","△ Pick a Kind for "&amp;$X26&amp;" on People")))),IF(AND($AI26=1,COUNT($S$15:$S$44)&gt;0),"△ "&amp;$X26&amp;IF(ISNUMBER($S26)," hasn't said yes since the row changed"," hasn't said yes to this row"),IF($AJ26=1,"△ No one is doing the work",IF($AK26=1,"△ "&amp;$X26&amp;IF($AD26=""," has no Team on People"," signs off their own team's work"),"○ Clear")))))))))</f>
        <v/>
      </c>
      <c r="AA26" s="16">
        <f>IF($V26&lt;&gt;1,"",IFERROR(MATCH("A",$D26:$Q26,0),MATCH("A/R",$D26:$Q26,0)))</f>
        <v/>
      </c>
      <c r="AB26" s="16">
        <f>IF($AA26="","",INDEX(People!$E$6:$E$19,$AA26)&amp;"")</f>
        <v/>
      </c>
      <c r="AC26" s="16">
        <f>IF($AA26="","",IF(INDEX(People!$G$6:$G$19,$AA26)="","",INDEX(People!$G$6:$G$19,$AA26)))</f>
        <v/>
      </c>
      <c r="AD26" s="16">
        <f>IF($AA26="","",INDEX(People!$F$6:$F$19,$AA26)&amp;"")</f>
        <v/>
      </c>
      <c r="AE26" s="16">
        <f>IF($AA26="","",IF(COUNTIF($D26:$Q26,"A/R")=1,1,0))</f>
        <v/>
      </c>
      <c r="AF26" s="16">
        <f>IF(OR($AA26="",$AD26=""),0,SUMPRODUCT(--($D26:$Q26="R"),--($D$13:$Q$13=$AD26)))</f>
        <v/>
      </c>
      <c r="AG26" s="16">
        <f>IF($AM26=0,0,IF($V26=1,0,1))</f>
        <v/>
      </c>
      <c r="AH26" s="16">
        <f>IF($AA26="",0,IF($AB26&lt;&gt;"Person",1,IF(AND(ISNUMBER($AC26),ISNUMBER($D$9)),--($AC26&lt;$D$9),0)))</f>
        <v/>
      </c>
      <c r="AI26" s="16">
        <f>IF(OR($AA26="",$AH26=1),0,IF(NOT(ISNUMBER($S26)),1,IF(AND(ISNUMBER($R26),$S26&lt;$R26),1,0)))</f>
        <v/>
      </c>
      <c r="AJ26" s="16">
        <f>IF($AM26=0,0,--($W26=0))</f>
        <v/>
      </c>
      <c r="AK26" s="16">
        <f>IF(OR($AA26="",$C26&lt;&gt;"Yes"),0,IF(OR($AE26=1,$AD26="",$AF26&gt;0),1,0))</f>
        <v/>
      </c>
      <c r="AM26" s="16">
        <f>IF(OR($B26&lt;&gt;"",COUNTA($D26:$Q26)&gt;0),1,0)</f>
        <v/>
      </c>
      <c r="AN26" s="16">
        <f>IF($AM26=0,0,SUMPRODUCT(--($D26:$Q26&lt;&gt;""),--($D$14:$Q$14="")))</f>
        <v/>
      </c>
    </row>
    <row r="27" ht="18" customHeight="1">
      <c r="A27" s="20">
        <f>IF($AM27=0,"",ROW()-14)</f>
        <v/>
      </c>
      <c r="B27" s="24" t="inlineStr">
        <is>
          <t>Switch off the old engine after cutover</t>
        </is>
      </c>
      <c r="C27" s="22" t="n"/>
      <c r="D27" s="22" t="inlineStr">
        <is>
          <t>A/R</t>
        </is>
      </c>
      <c r="E27" s="22" t="n"/>
      <c r="F27" s="22" t="n"/>
      <c r="G27" s="22" t="n"/>
      <c r="H27" s="22" t="n"/>
      <c r="I27" s="22" t="inlineStr">
        <is>
          <t>C</t>
        </is>
      </c>
      <c r="J27" s="22" t="inlineStr">
        <is>
          <t>I</t>
        </is>
      </c>
      <c r="K27" s="22" t="n"/>
      <c r="L27" s="22" t="n"/>
      <c r="M27" s="22" t="n"/>
      <c r="N27" s="22" t="n"/>
      <c r="O27" s="22" t="n"/>
      <c r="P27" s="22" t="n"/>
      <c r="Q27" s="22" t="n"/>
      <c r="R27" s="23">
        <f>IF($AM27=0,"",IF(SUMPRODUCT(MAX((Changes!$C$6:$C$55=$A27)*Changes!$G$6:$G$55))=0,"",SUMPRODUCT(MAX((Changes!$C$6:$C$55=$A27)*Changes!$G$6:$G$55))))</f>
        <v/>
      </c>
      <c r="S27" s="14" t="n">
        <v>46275</v>
      </c>
      <c r="T27" s="9" t="n"/>
      <c r="V27" s="20">
        <f>IF($AM27=0,"",COUNTIF($D27:$Q27,"A")+COUNTIF($D27:$Q27,"A/R"))</f>
        <v/>
      </c>
      <c r="W27" s="20">
        <f>IF($AM27=0,"",COUNTIF($D27:$Q27,"R")+COUNTIF($D27:$Q27,"A/R"))</f>
        <v/>
      </c>
      <c r="X27" s="16">
        <f>IF($AA27="","",INDEX(People!$D$6:$D$19,$AA27)&amp;"")</f>
        <v/>
      </c>
      <c r="Y27" s="16">
        <f>IF($AM27=0,"",IF($B27="","△ Name the decision",IF($V27=0,"△ No one is accountable",IF($V27&gt;1,"△ More than one person is accountable",IF($AN27&gt;0,"△ A letter is under a column with no name on People",IF($AH27=1,IF($AB27="Person","△ "&amp;$X27&amp;" leaves before the planned finish",IF($AB27="Group","△ "&amp;$X27&amp;" is a group",IF($AB27="Agent","△ "&amp;$X27&amp;" is an agent",IF($AB27="Post not filled","△ "&amp;$X27&amp;" is a post nobody holds yet","△ Pick a Kind for "&amp;$X27&amp;" on People")))),IF(AND($AI27=1,COUNT($S$15:$S$44)&gt;0),"△ "&amp;$X27&amp;IF(ISNUMBER($S27)," hasn't said yes since the row changed"," hasn't said yes to this row"),IF($AJ27=1,"△ No one is doing the work",IF($AK27=1,"△ "&amp;$X27&amp;IF($AD27=""," has no Team on People"," signs off their own team's work"),"○ Clear")))))))))</f>
        <v/>
      </c>
      <c r="AA27" s="16">
        <f>IF($V27&lt;&gt;1,"",IFERROR(MATCH("A",$D27:$Q27,0),MATCH("A/R",$D27:$Q27,0)))</f>
        <v/>
      </c>
      <c r="AB27" s="16">
        <f>IF($AA27="","",INDEX(People!$E$6:$E$19,$AA27)&amp;"")</f>
        <v/>
      </c>
      <c r="AC27" s="16">
        <f>IF($AA27="","",IF(INDEX(People!$G$6:$G$19,$AA27)="","",INDEX(People!$G$6:$G$19,$AA27)))</f>
        <v/>
      </c>
      <c r="AD27" s="16">
        <f>IF($AA27="","",INDEX(People!$F$6:$F$19,$AA27)&amp;"")</f>
        <v/>
      </c>
      <c r="AE27" s="16">
        <f>IF($AA27="","",IF(COUNTIF($D27:$Q27,"A/R")=1,1,0))</f>
        <v/>
      </c>
      <c r="AF27" s="16">
        <f>IF(OR($AA27="",$AD27=""),0,SUMPRODUCT(--($D27:$Q27="R"),--($D$13:$Q$13=$AD27)))</f>
        <v/>
      </c>
      <c r="AG27" s="16">
        <f>IF($AM27=0,0,IF($V27=1,0,1))</f>
        <v/>
      </c>
      <c r="AH27" s="16">
        <f>IF($AA27="",0,IF($AB27&lt;&gt;"Person",1,IF(AND(ISNUMBER($AC27),ISNUMBER($D$9)),--($AC27&lt;$D$9),0)))</f>
        <v/>
      </c>
      <c r="AI27" s="16">
        <f>IF(OR($AA27="",$AH27=1),0,IF(NOT(ISNUMBER($S27)),1,IF(AND(ISNUMBER($R27),$S27&lt;$R27),1,0)))</f>
        <v/>
      </c>
      <c r="AJ27" s="16">
        <f>IF($AM27=0,0,--($W27=0))</f>
        <v/>
      </c>
      <c r="AK27" s="16">
        <f>IF(OR($AA27="",$C27&lt;&gt;"Yes"),0,IF(OR($AE27=1,$AD27="",$AF27&gt;0),1,0))</f>
        <v/>
      </c>
      <c r="AM27" s="16">
        <f>IF(OR($B27&lt;&gt;"",COUNTA($D27:$Q27)&gt;0),1,0)</f>
        <v/>
      </c>
      <c r="AN27" s="16">
        <f>IF($AM27=0,0,SUMPRODUCT(--($D27:$Q27&lt;&gt;""),--($D$14:$Q$14="")))</f>
        <v/>
      </c>
    </row>
    <row r="28" ht="18" customHeight="1">
      <c r="A28" s="20">
        <f>IF($AM28=0,"",ROW()-14)</f>
        <v/>
      </c>
      <c r="B28" s="24" t="inlineStr">
        <is>
          <t>Accept the handover to Finance Operations and Support</t>
        </is>
      </c>
      <c r="C28" s="22" t="n"/>
      <c r="D28" s="22" t="inlineStr">
        <is>
          <t>R</t>
        </is>
      </c>
      <c r="E28" s="22" t="inlineStr">
        <is>
          <t>C</t>
        </is>
      </c>
      <c r="F28" s="22" t="inlineStr">
        <is>
          <t>I</t>
        </is>
      </c>
      <c r="G28" s="22" t="n"/>
      <c r="H28" s="22" t="n"/>
      <c r="I28" s="22" t="n"/>
      <c r="J28" s="22" t="inlineStr">
        <is>
          <t>C</t>
        </is>
      </c>
      <c r="K28" s="22" t="n"/>
      <c r="L28" s="22" t="n"/>
      <c r="M28" s="22" t="inlineStr">
        <is>
          <t>C</t>
        </is>
      </c>
      <c r="N28" s="22" t="n"/>
      <c r="O28" s="22" t="n"/>
      <c r="P28" s="22" t="n"/>
      <c r="Q28" s="22" t="n"/>
      <c r="R28" s="23">
        <f>IF($AM28=0,"",IF(SUMPRODUCT(MAX((Changes!$C$6:$C$55=$A28)*Changes!$G$6:$G$55))=0,"",SUMPRODUCT(MAX((Changes!$C$6:$C$55=$A28)*Changes!$G$6:$G$55))))</f>
        <v/>
      </c>
      <c r="S28" s="14" t="n"/>
      <c r="T28" s="9" t="inlineStr">
        <is>
          <t>Handover accepted</t>
        </is>
      </c>
      <c r="V28" s="20">
        <f>IF($AM28=0,"",COUNTIF($D28:$Q28,"A")+COUNTIF($D28:$Q28,"A/R"))</f>
        <v/>
      </c>
      <c r="W28" s="20">
        <f>IF($AM28=0,"",COUNTIF($D28:$Q28,"R")+COUNTIF($D28:$Q28,"A/R"))</f>
        <v/>
      </c>
      <c r="X28" s="16">
        <f>IF($AA28="","",INDEX(People!$D$6:$D$19,$AA28)&amp;"")</f>
        <v/>
      </c>
      <c r="Y28" s="16">
        <f>IF($AM28=0,"",IF($B28="","△ Name the decision",IF($V28=0,"△ No one is accountable",IF($V28&gt;1,"△ More than one person is accountable",IF($AN28&gt;0,"△ A letter is under a column with no name on People",IF($AH28=1,IF($AB28="Person","△ "&amp;$X28&amp;" leaves before the planned finish",IF($AB28="Group","△ "&amp;$X28&amp;" is a group",IF($AB28="Agent","△ "&amp;$X28&amp;" is an agent",IF($AB28="Post not filled","△ "&amp;$X28&amp;" is a post nobody holds yet","△ Pick a Kind for "&amp;$X28&amp;" on People")))),IF(AND($AI28=1,COUNT($S$15:$S$44)&gt;0),"△ "&amp;$X28&amp;IF(ISNUMBER($S28)," hasn't said yes since the row changed"," hasn't said yes to this row"),IF($AJ28=1,"△ No one is doing the work",IF($AK28=1,"△ "&amp;$X28&amp;IF($AD28=""," has no Team on People"," signs off their own team's work"),"○ Clear")))))))))</f>
        <v/>
      </c>
      <c r="AA28" s="16">
        <f>IF($V28&lt;&gt;1,"",IFERROR(MATCH("A",$D28:$Q28,0),MATCH("A/R",$D28:$Q28,0)))</f>
        <v/>
      </c>
      <c r="AB28" s="16">
        <f>IF($AA28="","",INDEX(People!$E$6:$E$19,$AA28)&amp;"")</f>
        <v/>
      </c>
      <c r="AC28" s="16">
        <f>IF($AA28="","",IF(INDEX(People!$G$6:$G$19,$AA28)="","",INDEX(People!$G$6:$G$19,$AA28)))</f>
        <v/>
      </c>
      <c r="AD28" s="16">
        <f>IF($AA28="","",INDEX(People!$F$6:$F$19,$AA28)&amp;"")</f>
        <v/>
      </c>
      <c r="AE28" s="16">
        <f>IF($AA28="","",IF(COUNTIF($D28:$Q28,"A/R")=1,1,0))</f>
        <v/>
      </c>
      <c r="AF28" s="16">
        <f>IF(OR($AA28="",$AD28=""),0,SUMPRODUCT(--($D28:$Q28="R"),--($D$13:$Q$13=$AD28)))</f>
        <v/>
      </c>
      <c r="AG28" s="16">
        <f>IF($AM28=0,0,IF($V28=1,0,1))</f>
        <v/>
      </c>
      <c r="AH28" s="16">
        <f>IF($AA28="",0,IF($AB28&lt;&gt;"Person",1,IF(AND(ISNUMBER($AC28),ISNUMBER($D$9)),--($AC28&lt;$D$9),0)))</f>
        <v/>
      </c>
      <c r="AI28" s="16">
        <f>IF(OR($AA28="",$AH28=1),0,IF(NOT(ISNUMBER($S28)),1,IF(AND(ISNUMBER($R28),$S28&lt;$R28),1,0)))</f>
        <v/>
      </c>
      <c r="AJ28" s="16">
        <f>IF($AM28=0,0,--($W28=0))</f>
        <v/>
      </c>
      <c r="AK28" s="16">
        <f>IF(OR($AA28="",$C28&lt;&gt;"Yes"),0,IF(OR($AE28=1,$AD28="",$AF28&gt;0),1,0))</f>
        <v/>
      </c>
      <c r="AM28" s="16">
        <f>IF(OR($B28&lt;&gt;"",COUNTA($D28:$Q28)&gt;0),1,0)</f>
        <v/>
      </c>
      <c r="AN28" s="16">
        <f>IF($AM28=0,0,SUMPRODUCT(--($D28:$Q28&lt;&gt;""),--($D$14:$Q$14="")))</f>
        <v/>
      </c>
    </row>
    <row r="29" ht="18" customHeight="1">
      <c r="A29" s="20">
        <f>IF($AM29=0,"",ROW()-14)</f>
        <v/>
      </c>
      <c r="B29" s="24" t="inlineStr">
        <is>
          <t>Agree the acceptance criteria</t>
        </is>
      </c>
      <c r="C29" s="22" t="n"/>
      <c r="D29" s="22" t="inlineStr">
        <is>
          <t>A</t>
        </is>
      </c>
      <c r="E29" s="22" t="inlineStr">
        <is>
          <t>R</t>
        </is>
      </c>
      <c r="F29" s="22" t="inlineStr">
        <is>
          <t>I</t>
        </is>
      </c>
      <c r="G29" s="22" t="n"/>
      <c r="H29" s="22" t="inlineStr">
        <is>
          <t>C</t>
        </is>
      </c>
      <c r="I29" s="22" t="inlineStr">
        <is>
          <t>C</t>
        </is>
      </c>
      <c r="J29" s="22" t="inlineStr">
        <is>
          <t>C</t>
        </is>
      </c>
      <c r="K29" s="22" t="n"/>
      <c r="L29" s="22" t="n"/>
      <c r="M29" s="22" t="n"/>
      <c r="N29" s="22" t="n"/>
      <c r="O29" s="22" t="n"/>
      <c r="P29" s="22" t="n"/>
      <c r="Q29" s="22" t="n"/>
      <c r="R29" s="23">
        <f>IF($AM29=0,"",IF(SUMPRODUCT(MAX((Changes!$C$6:$C$55=$A29)*Changes!$G$6:$G$55))=0,"",SUMPRODUCT(MAX((Changes!$C$6:$C$55=$A29)*Changes!$G$6:$G$55))))</f>
        <v/>
      </c>
      <c r="S29" s="14" t="n">
        <v>46275</v>
      </c>
      <c r="T29" s="9" t="n"/>
      <c r="V29" s="20">
        <f>IF($AM29=0,"",COUNTIF($D29:$Q29,"A")+COUNTIF($D29:$Q29,"A/R"))</f>
        <v/>
      </c>
      <c r="W29" s="20">
        <f>IF($AM29=0,"",COUNTIF($D29:$Q29,"R")+COUNTIF($D29:$Q29,"A/R"))</f>
        <v/>
      </c>
      <c r="X29" s="16">
        <f>IF($AA29="","",INDEX(People!$D$6:$D$19,$AA29)&amp;"")</f>
        <v/>
      </c>
      <c r="Y29" s="16">
        <f>IF($AM29=0,"",IF($B29="","△ Name the decision",IF($V29=0,"△ No one is accountable",IF($V29&gt;1,"△ More than one person is accountable",IF($AN29&gt;0,"△ A letter is under a column with no name on People",IF($AH29=1,IF($AB29="Person","△ "&amp;$X29&amp;" leaves before the planned finish",IF($AB29="Group","△ "&amp;$X29&amp;" is a group",IF($AB29="Agent","△ "&amp;$X29&amp;" is an agent",IF($AB29="Post not filled","△ "&amp;$X29&amp;" is a post nobody holds yet","△ Pick a Kind for "&amp;$X29&amp;" on People")))),IF(AND($AI29=1,COUNT($S$15:$S$44)&gt;0),"△ "&amp;$X29&amp;IF(ISNUMBER($S29)," hasn't said yes since the row changed"," hasn't said yes to this row"),IF($AJ29=1,"△ No one is doing the work",IF($AK29=1,"△ "&amp;$X29&amp;IF($AD29=""," has no Team on People"," signs off their own team's work"),"○ Clear")))))))))</f>
        <v/>
      </c>
      <c r="AA29" s="16">
        <f>IF($V29&lt;&gt;1,"",IFERROR(MATCH("A",$D29:$Q29,0),MATCH("A/R",$D29:$Q29,0)))</f>
        <v/>
      </c>
      <c r="AB29" s="16">
        <f>IF($AA29="","",INDEX(People!$E$6:$E$19,$AA29)&amp;"")</f>
        <v/>
      </c>
      <c r="AC29" s="16">
        <f>IF($AA29="","",IF(INDEX(People!$G$6:$G$19,$AA29)="","",INDEX(People!$G$6:$G$19,$AA29)))</f>
        <v/>
      </c>
      <c r="AD29" s="16">
        <f>IF($AA29="","",INDEX(People!$F$6:$F$19,$AA29)&amp;"")</f>
        <v/>
      </c>
      <c r="AE29" s="16">
        <f>IF($AA29="","",IF(COUNTIF($D29:$Q29,"A/R")=1,1,0))</f>
        <v/>
      </c>
      <c r="AF29" s="16">
        <f>IF(OR($AA29="",$AD29=""),0,SUMPRODUCT(--($D29:$Q29="R"),--($D$13:$Q$13=$AD29)))</f>
        <v/>
      </c>
      <c r="AG29" s="16">
        <f>IF($AM29=0,0,IF($V29=1,0,1))</f>
        <v/>
      </c>
      <c r="AH29" s="16">
        <f>IF($AA29="",0,IF($AB29&lt;&gt;"Person",1,IF(AND(ISNUMBER($AC29),ISNUMBER($D$9)),--($AC29&lt;$D$9),0)))</f>
        <v/>
      </c>
      <c r="AI29" s="16">
        <f>IF(OR($AA29="",$AH29=1),0,IF(NOT(ISNUMBER($S29)),1,IF(AND(ISNUMBER($R29),$S29&lt;$R29),1,0)))</f>
        <v/>
      </c>
      <c r="AJ29" s="16">
        <f>IF($AM29=0,0,--($W29=0))</f>
        <v/>
      </c>
      <c r="AK29" s="16">
        <f>IF(OR($AA29="",$C29&lt;&gt;"Yes"),0,IF(OR($AE29=1,$AD29="",$AF29&gt;0),1,0))</f>
        <v/>
      </c>
      <c r="AM29" s="16">
        <f>IF(OR($B29&lt;&gt;"",COUNTA($D29:$Q29)&gt;0),1,0)</f>
        <v/>
      </c>
      <c r="AN29" s="16">
        <f>IF($AM29=0,0,SUMPRODUCT(--($D29:$Q29&lt;&gt;""),--($D$14:$Q$14="")))</f>
        <v/>
      </c>
    </row>
    <row r="30" ht="18" customHeight="1">
      <c r="A30" s="20">
        <f>IF($AM30=0,"",ROW()-14)</f>
        <v/>
      </c>
      <c r="B30" s="24" t="inlineStr">
        <is>
          <t>Give the build agent access to the test environment</t>
        </is>
      </c>
      <c r="C30" s="22" t="n"/>
      <c r="D30" s="22" t="inlineStr">
        <is>
          <t>R</t>
        </is>
      </c>
      <c r="E30" s="22" t="inlineStr">
        <is>
          <t>I</t>
        </is>
      </c>
      <c r="F30" s="22" t="n"/>
      <c r="G30" s="22" t="n"/>
      <c r="H30" s="22" t="inlineStr">
        <is>
          <t>A</t>
        </is>
      </c>
      <c r="I30" s="22" t="n"/>
      <c r="J30" s="22" t="n"/>
      <c r="K30" s="22" t="n"/>
      <c r="L30" s="22" t="n"/>
      <c r="M30" s="22" t="n"/>
      <c r="N30" s="22" t="n"/>
      <c r="O30" s="22" t="n"/>
      <c r="P30" s="22" t="n"/>
      <c r="Q30" s="22" t="n"/>
      <c r="R30" s="23">
        <f>IF($AM30=0,"",IF(SUMPRODUCT(MAX((Changes!$C$6:$C$55=$A30)*Changes!$G$6:$G$55))=0,"",SUMPRODUCT(MAX((Changes!$C$6:$C$55=$A30)*Changes!$G$6:$G$55))))</f>
        <v/>
      </c>
      <c r="S30" s="14" t="n">
        <v>46275</v>
      </c>
      <c r="T30" s="9" t="n"/>
      <c r="V30" s="20">
        <f>IF($AM30=0,"",COUNTIF($D30:$Q30,"A")+COUNTIF($D30:$Q30,"A/R"))</f>
        <v/>
      </c>
      <c r="W30" s="20">
        <f>IF($AM30=0,"",COUNTIF($D30:$Q30,"R")+COUNTIF($D30:$Q30,"A/R"))</f>
        <v/>
      </c>
      <c r="X30" s="16">
        <f>IF($AA30="","",INDEX(People!$D$6:$D$19,$AA30)&amp;"")</f>
        <v/>
      </c>
      <c r="Y30" s="16">
        <f>IF($AM30=0,"",IF($B30="","△ Name the decision",IF($V30=0,"△ No one is accountable",IF($V30&gt;1,"△ More than one person is accountable",IF($AN30&gt;0,"△ A letter is under a column with no name on People",IF($AH30=1,IF($AB30="Person","△ "&amp;$X30&amp;" leaves before the planned finish",IF($AB30="Group","△ "&amp;$X30&amp;" is a group",IF($AB30="Agent","△ "&amp;$X30&amp;" is an agent",IF($AB30="Post not filled","△ "&amp;$X30&amp;" is a post nobody holds yet","△ Pick a Kind for "&amp;$X30&amp;" on People")))),IF(AND($AI30=1,COUNT($S$15:$S$44)&gt;0),"△ "&amp;$X30&amp;IF(ISNUMBER($S30)," hasn't said yes since the row changed"," hasn't said yes to this row"),IF($AJ30=1,"△ No one is doing the work",IF($AK30=1,"△ "&amp;$X30&amp;IF($AD30=""," has no Team on People"," signs off their own team's work"),"○ Clear")))))))))</f>
        <v/>
      </c>
      <c r="AA30" s="16">
        <f>IF($V30&lt;&gt;1,"",IFERROR(MATCH("A",$D30:$Q30,0),MATCH("A/R",$D30:$Q30,0)))</f>
        <v/>
      </c>
      <c r="AB30" s="16">
        <f>IF($AA30="","",INDEX(People!$E$6:$E$19,$AA30)&amp;"")</f>
        <v/>
      </c>
      <c r="AC30" s="16">
        <f>IF($AA30="","",IF(INDEX(People!$G$6:$G$19,$AA30)="","",INDEX(People!$G$6:$G$19,$AA30)))</f>
        <v/>
      </c>
      <c r="AD30" s="16">
        <f>IF($AA30="","",INDEX(People!$F$6:$F$19,$AA30)&amp;"")</f>
        <v/>
      </c>
      <c r="AE30" s="16">
        <f>IF($AA30="","",IF(COUNTIF($D30:$Q30,"A/R")=1,1,0))</f>
        <v/>
      </c>
      <c r="AF30" s="16">
        <f>IF(OR($AA30="",$AD30=""),0,SUMPRODUCT(--($D30:$Q30="R"),--($D$13:$Q$13=$AD30)))</f>
        <v/>
      </c>
      <c r="AG30" s="16">
        <f>IF($AM30=0,0,IF($V30=1,0,1))</f>
        <v/>
      </c>
      <c r="AH30" s="16">
        <f>IF($AA30="",0,IF($AB30&lt;&gt;"Person",1,IF(AND(ISNUMBER($AC30),ISNUMBER($D$9)),--($AC30&lt;$D$9),0)))</f>
        <v/>
      </c>
      <c r="AI30" s="16">
        <f>IF(OR($AA30="",$AH30=1),0,IF(NOT(ISNUMBER($S30)),1,IF(AND(ISNUMBER($R30),$S30&lt;$R30),1,0)))</f>
        <v/>
      </c>
      <c r="AJ30" s="16">
        <f>IF($AM30=0,0,--($W30=0))</f>
        <v/>
      </c>
      <c r="AK30" s="16">
        <f>IF(OR($AA30="",$C30&lt;&gt;"Yes"),0,IF(OR($AE30=1,$AD30="",$AF30&gt;0),1,0))</f>
        <v/>
      </c>
      <c r="AM30" s="16">
        <f>IF(OR($B30&lt;&gt;"",COUNTA($D30:$Q30)&gt;0),1,0)</f>
        <v/>
      </c>
      <c r="AN30" s="16">
        <f>IF($AM30=0,0,SUMPRODUCT(--($D30:$Q30&lt;&gt;""),--($D$14:$Q$14="")))</f>
        <v/>
      </c>
    </row>
    <row r="31" ht="18" customHeight="1">
      <c r="A31" s="20">
        <f>IF($AM31=0,"",ROW()-14)</f>
        <v/>
      </c>
      <c r="B31" s="24" t="inlineStr">
        <is>
          <t>Close the first month of billing on the new engine</t>
        </is>
      </c>
      <c r="C31" s="22" t="n"/>
      <c r="D31" s="22" t="inlineStr">
        <is>
          <t>I</t>
        </is>
      </c>
      <c r="E31" s="22" t="inlineStr">
        <is>
          <t>I</t>
        </is>
      </c>
      <c r="F31" s="22" t="n"/>
      <c r="G31" s="22" t="n"/>
      <c r="H31" s="22" t="n"/>
      <c r="I31" s="22" t="inlineStr">
        <is>
          <t>R</t>
        </is>
      </c>
      <c r="J31" s="22" t="n"/>
      <c r="K31" s="22" t="n"/>
      <c r="L31" s="22" t="n"/>
      <c r="M31" s="22" t="inlineStr">
        <is>
          <t>A</t>
        </is>
      </c>
      <c r="N31" s="22" t="n"/>
      <c r="O31" s="22" t="n"/>
      <c r="P31" s="22" t="n"/>
      <c r="Q31" s="22" t="n"/>
      <c r="R31" s="23">
        <f>IF($AM31=0,"",IF(SUMPRODUCT(MAX((Changes!$C$6:$C$55=$A31)*Changes!$G$6:$G$55))=0,"",SUMPRODUCT(MAX((Changes!$C$6:$C$55=$A31)*Changes!$G$6:$G$55))))</f>
        <v/>
      </c>
      <c r="S31" s="14" t="n">
        <v>46279</v>
      </c>
      <c r="T31" s="9" t="n"/>
      <c r="V31" s="20">
        <f>IF($AM31=0,"",COUNTIF($D31:$Q31,"A")+COUNTIF($D31:$Q31,"A/R"))</f>
        <v/>
      </c>
      <c r="W31" s="20">
        <f>IF($AM31=0,"",COUNTIF($D31:$Q31,"R")+COUNTIF($D31:$Q31,"A/R"))</f>
        <v/>
      </c>
      <c r="X31" s="16">
        <f>IF($AA31="","",INDEX(People!$D$6:$D$19,$AA31)&amp;"")</f>
        <v/>
      </c>
      <c r="Y31" s="16">
        <f>IF($AM31=0,"",IF($B31="","△ Name the decision",IF($V31=0,"△ No one is accountable",IF($V31&gt;1,"△ More than one person is accountable",IF($AN31&gt;0,"△ A letter is under a column with no name on People",IF($AH31=1,IF($AB31="Person","△ "&amp;$X31&amp;" leaves before the planned finish",IF($AB31="Group","△ "&amp;$X31&amp;" is a group",IF($AB31="Agent","△ "&amp;$X31&amp;" is an agent",IF($AB31="Post not filled","△ "&amp;$X31&amp;" is a post nobody holds yet","△ Pick a Kind for "&amp;$X31&amp;" on People")))),IF(AND($AI31=1,COUNT($S$15:$S$44)&gt;0),"△ "&amp;$X31&amp;IF(ISNUMBER($S31)," hasn't said yes since the row changed"," hasn't said yes to this row"),IF($AJ31=1,"△ No one is doing the work",IF($AK31=1,"△ "&amp;$X31&amp;IF($AD31=""," has no Team on People"," signs off their own team's work"),"○ Clear")))))))))</f>
        <v/>
      </c>
      <c r="AA31" s="16">
        <f>IF($V31&lt;&gt;1,"",IFERROR(MATCH("A",$D31:$Q31,0),MATCH("A/R",$D31:$Q31,0)))</f>
        <v/>
      </c>
      <c r="AB31" s="16">
        <f>IF($AA31="","",INDEX(People!$E$6:$E$19,$AA31)&amp;"")</f>
        <v/>
      </c>
      <c r="AC31" s="16">
        <f>IF($AA31="","",IF(INDEX(People!$G$6:$G$19,$AA31)="","",INDEX(People!$G$6:$G$19,$AA31)))</f>
        <v/>
      </c>
      <c r="AD31" s="16">
        <f>IF($AA31="","",INDEX(People!$F$6:$F$19,$AA31)&amp;"")</f>
        <v/>
      </c>
      <c r="AE31" s="16">
        <f>IF($AA31="","",IF(COUNTIF($D31:$Q31,"A/R")=1,1,0))</f>
        <v/>
      </c>
      <c r="AF31" s="16">
        <f>IF(OR($AA31="",$AD31=""),0,SUMPRODUCT(--($D31:$Q31="R"),--($D$13:$Q$13=$AD31)))</f>
        <v/>
      </c>
      <c r="AG31" s="16">
        <f>IF($AM31=0,0,IF($V31=1,0,1))</f>
        <v/>
      </c>
      <c r="AH31" s="16">
        <f>IF($AA31="",0,IF($AB31&lt;&gt;"Person",1,IF(AND(ISNUMBER($AC31),ISNUMBER($D$9)),--($AC31&lt;$D$9),0)))</f>
        <v/>
      </c>
      <c r="AI31" s="16">
        <f>IF(OR($AA31="",$AH31=1),0,IF(NOT(ISNUMBER($S31)),1,IF(AND(ISNUMBER($R31),$S31&lt;$R31),1,0)))</f>
        <v/>
      </c>
      <c r="AJ31" s="16">
        <f>IF($AM31=0,0,--($W31=0))</f>
        <v/>
      </c>
      <c r="AK31" s="16">
        <f>IF(OR($AA31="",$C31&lt;&gt;"Yes"),0,IF(OR($AE31=1,$AD31="",$AF31&gt;0),1,0))</f>
        <v/>
      </c>
      <c r="AM31" s="16">
        <f>IF(OR($B31&lt;&gt;"",COUNTA($D31:$Q31)&gt;0),1,0)</f>
        <v/>
      </c>
      <c r="AN31" s="16">
        <f>IF($AM31=0,0,SUMPRODUCT(--($D31:$Q31&lt;&gt;""),--($D$14:$Q$14="")))</f>
        <v/>
      </c>
    </row>
    <row r="32" ht="18" customHeight="1">
      <c r="A32" s="20">
        <f>IF($AM32=0,"",ROW()-14)</f>
        <v/>
      </c>
      <c r="B32" s="24" t="inlineStr">
        <is>
          <t>Stop the cutover weekend if a check fails</t>
        </is>
      </c>
      <c r="C32" s="22" t="n"/>
      <c r="D32" s="22" t="inlineStr">
        <is>
          <t>A/R</t>
        </is>
      </c>
      <c r="E32" s="22" t="inlineStr">
        <is>
          <t>I</t>
        </is>
      </c>
      <c r="F32" s="22" t="inlineStr">
        <is>
          <t>I</t>
        </is>
      </c>
      <c r="G32" s="22" t="n"/>
      <c r="H32" s="22" t="n"/>
      <c r="I32" s="22" t="inlineStr">
        <is>
          <t>C</t>
        </is>
      </c>
      <c r="J32" s="22" t="n"/>
      <c r="K32" s="22" t="n"/>
      <c r="L32" s="22" t="n"/>
      <c r="M32" s="22" t="n"/>
      <c r="N32" s="22" t="n"/>
      <c r="O32" s="22" t="n"/>
      <c r="P32" s="22" t="n"/>
      <c r="Q32" s="22" t="n"/>
      <c r="R32" s="23">
        <f>IF($AM32=0,"",IF(SUMPRODUCT(MAX((Changes!$C$6:$C$55=$A32)*Changes!$G$6:$G$55))=0,"",SUMPRODUCT(MAX((Changes!$C$6:$C$55=$A32)*Changes!$G$6:$G$55))))</f>
        <v/>
      </c>
      <c r="S32" s="14" t="n">
        <v>46275</v>
      </c>
      <c r="T32" s="9" t="n"/>
      <c r="V32" s="20">
        <f>IF($AM32=0,"",COUNTIF($D32:$Q32,"A")+COUNTIF($D32:$Q32,"A/R"))</f>
        <v/>
      </c>
      <c r="W32" s="20">
        <f>IF($AM32=0,"",COUNTIF($D32:$Q32,"R")+COUNTIF($D32:$Q32,"A/R"))</f>
        <v/>
      </c>
      <c r="X32" s="16">
        <f>IF($AA32="","",INDEX(People!$D$6:$D$19,$AA32)&amp;"")</f>
        <v/>
      </c>
      <c r="Y32" s="16">
        <f>IF($AM32=0,"",IF($B32="","△ Name the decision",IF($V32=0,"△ No one is accountable",IF($V32&gt;1,"△ More than one person is accountable",IF($AN32&gt;0,"△ A letter is under a column with no name on People",IF($AH32=1,IF($AB32="Person","△ "&amp;$X32&amp;" leaves before the planned finish",IF($AB32="Group","△ "&amp;$X32&amp;" is a group",IF($AB32="Agent","△ "&amp;$X32&amp;" is an agent",IF($AB32="Post not filled","△ "&amp;$X32&amp;" is a post nobody holds yet","△ Pick a Kind for "&amp;$X32&amp;" on People")))),IF(AND($AI32=1,COUNT($S$15:$S$44)&gt;0),"△ "&amp;$X32&amp;IF(ISNUMBER($S32)," hasn't said yes since the row changed"," hasn't said yes to this row"),IF($AJ32=1,"△ No one is doing the work",IF($AK32=1,"△ "&amp;$X32&amp;IF($AD32=""," has no Team on People"," signs off their own team's work"),"○ Clear")))))))))</f>
        <v/>
      </c>
      <c r="AA32" s="16">
        <f>IF($V32&lt;&gt;1,"",IFERROR(MATCH("A",$D32:$Q32,0),MATCH("A/R",$D32:$Q32,0)))</f>
        <v/>
      </c>
      <c r="AB32" s="16">
        <f>IF($AA32="","",INDEX(People!$E$6:$E$19,$AA32)&amp;"")</f>
        <v/>
      </c>
      <c r="AC32" s="16">
        <f>IF($AA32="","",IF(INDEX(People!$G$6:$G$19,$AA32)="","",INDEX(People!$G$6:$G$19,$AA32)))</f>
        <v/>
      </c>
      <c r="AD32" s="16">
        <f>IF($AA32="","",INDEX(People!$F$6:$F$19,$AA32)&amp;"")</f>
        <v/>
      </c>
      <c r="AE32" s="16">
        <f>IF($AA32="","",IF(COUNTIF($D32:$Q32,"A/R")=1,1,0))</f>
        <v/>
      </c>
      <c r="AF32" s="16">
        <f>IF(OR($AA32="",$AD32=""),0,SUMPRODUCT(--($D32:$Q32="R"),--($D$13:$Q$13=$AD32)))</f>
        <v/>
      </c>
      <c r="AG32" s="16">
        <f>IF($AM32=0,0,IF($V32=1,0,1))</f>
        <v/>
      </c>
      <c r="AH32" s="16">
        <f>IF($AA32="",0,IF($AB32&lt;&gt;"Person",1,IF(AND(ISNUMBER($AC32),ISNUMBER($D$9)),--($AC32&lt;$D$9),0)))</f>
        <v/>
      </c>
      <c r="AI32" s="16">
        <f>IF(OR($AA32="",$AH32=1),0,IF(NOT(ISNUMBER($S32)),1,IF(AND(ISNUMBER($R32),$S32&lt;$R32),1,0)))</f>
        <v/>
      </c>
      <c r="AJ32" s="16">
        <f>IF($AM32=0,0,--($W32=0))</f>
        <v/>
      </c>
      <c r="AK32" s="16">
        <f>IF(OR($AA32="",$C32&lt;&gt;"Yes"),0,IF(OR($AE32=1,$AD32="",$AF32&gt;0),1,0))</f>
        <v/>
      </c>
      <c r="AM32" s="16">
        <f>IF(OR($B32&lt;&gt;"",COUNTA($D32:$Q32)&gt;0),1,0)</f>
        <v/>
      </c>
      <c r="AN32" s="16">
        <f>IF($AM32=0,0,SUMPRODUCT(--($D32:$Q32&lt;&gt;""),--($D$14:$Q$14="")))</f>
        <v/>
      </c>
    </row>
    <row r="33" ht="18" customHeight="1">
      <c r="A33" s="20">
        <f>IF($AM33=0,"",ROW()-14)</f>
        <v/>
      </c>
      <c r="B33" s="24" t="n"/>
      <c r="C33" s="22" t="n"/>
      <c r="D33" s="22" t="n"/>
      <c r="E33" s="22" t="n"/>
      <c r="F33" s="22" t="n"/>
      <c r="G33" s="22" t="n"/>
      <c r="H33" s="22" t="n"/>
      <c r="I33" s="22" t="n"/>
      <c r="J33" s="22" t="n"/>
      <c r="K33" s="22" t="n"/>
      <c r="L33" s="22" t="n"/>
      <c r="M33" s="22" t="n"/>
      <c r="N33" s="22" t="n"/>
      <c r="O33" s="22" t="n"/>
      <c r="P33" s="22" t="n"/>
      <c r="Q33" s="22" t="n"/>
      <c r="R33" s="23">
        <f>IF($AM33=0,"",IF(SUMPRODUCT(MAX((Changes!$C$6:$C$55=$A33)*Changes!$G$6:$G$55))=0,"",SUMPRODUCT(MAX((Changes!$C$6:$C$55=$A33)*Changes!$G$6:$G$55))))</f>
        <v/>
      </c>
      <c r="S33" s="14" t="n"/>
      <c r="T33" s="9" t="n"/>
      <c r="V33" s="20">
        <f>IF($AM33=0,"",COUNTIF($D33:$Q33,"A")+COUNTIF($D33:$Q33,"A/R"))</f>
        <v/>
      </c>
      <c r="W33" s="20">
        <f>IF($AM33=0,"",COUNTIF($D33:$Q33,"R")+COUNTIF($D33:$Q33,"A/R"))</f>
        <v/>
      </c>
      <c r="X33" s="16">
        <f>IF($AA33="","",INDEX(People!$D$6:$D$19,$AA33)&amp;"")</f>
        <v/>
      </c>
      <c r="Y33" s="16">
        <f>IF($AM33=0,"",IF($B33="","△ Name the decision",IF($V33=0,"△ No one is accountable",IF($V33&gt;1,"△ More than one person is accountable",IF($AN33&gt;0,"△ A letter is under a column with no name on People",IF($AH33=1,IF($AB33="Person","△ "&amp;$X33&amp;" leaves before the planned finish",IF($AB33="Group","△ "&amp;$X33&amp;" is a group",IF($AB33="Agent","△ "&amp;$X33&amp;" is an agent",IF($AB33="Post not filled","△ "&amp;$X33&amp;" is a post nobody holds yet","△ Pick a Kind for "&amp;$X33&amp;" on People")))),IF(AND($AI33=1,COUNT($S$15:$S$44)&gt;0),"△ "&amp;$X33&amp;IF(ISNUMBER($S33)," hasn't said yes since the row changed"," hasn't said yes to this row"),IF($AJ33=1,"△ No one is doing the work",IF($AK33=1,"△ "&amp;$X33&amp;IF($AD33=""," has no Team on People"," signs off their own team's work"),"○ Clear")))))))))</f>
        <v/>
      </c>
      <c r="AA33" s="16">
        <f>IF($V33&lt;&gt;1,"",IFERROR(MATCH("A",$D33:$Q33,0),MATCH("A/R",$D33:$Q33,0)))</f>
        <v/>
      </c>
      <c r="AB33" s="16">
        <f>IF($AA33="","",INDEX(People!$E$6:$E$19,$AA33)&amp;"")</f>
        <v/>
      </c>
      <c r="AC33" s="16">
        <f>IF($AA33="","",IF(INDEX(People!$G$6:$G$19,$AA33)="","",INDEX(People!$G$6:$G$19,$AA33)))</f>
        <v/>
      </c>
      <c r="AD33" s="16">
        <f>IF($AA33="","",INDEX(People!$F$6:$F$19,$AA33)&amp;"")</f>
        <v/>
      </c>
      <c r="AE33" s="16">
        <f>IF($AA33="","",IF(COUNTIF($D33:$Q33,"A/R")=1,1,0))</f>
        <v/>
      </c>
      <c r="AF33" s="16">
        <f>IF(OR($AA33="",$AD33=""),0,SUMPRODUCT(--($D33:$Q33="R"),--($D$13:$Q$13=$AD33)))</f>
        <v/>
      </c>
      <c r="AG33" s="16">
        <f>IF($AM33=0,0,IF($V33=1,0,1))</f>
        <v/>
      </c>
      <c r="AH33" s="16">
        <f>IF($AA33="",0,IF($AB33&lt;&gt;"Person",1,IF(AND(ISNUMBER($AC33),ISNUMBER($D$9)),--($AC33&lt;$D$9),0)))</f>
        <v/>
      </c>
      <c r="AI33" s="16">
        <f>IF(OR($AA33="",$AH33=1),0,IF(NOT(ISNUMBER($S33)),1,IF(AND(ISNUMBER($R33),$S33&lt;$R33),1,0)))</f>
        <v/>
      </c>
      <c r="AJ33" s="16">
        <f>IF($AM33=0,0,--($W33=0))</f>
        <v/>
      </c>
      <c r="AK33" s="16">
        <f>IF(OR($AA33="",$C33&lt;&gt;"Yes"),0,IF(OR($AE33=1,$AD33="",$AF33&gt;0),1,0))</f>
        <v/>
      </c>
      <c r="AM33" s="16">
        <f>IF(OR($B33&lt;&gt;"",COUNTA($D33:$Q33)&gt;0),1,0)</f>
        <v/>
      </c>
      <c r="AN33" s="16">
        <f>IF($AM33=0,0,SUMPRODUCT(--($D33:$Q33&lt;&gt;""),--($D$14:$Q$14="")))</f>
        <v/>
      </c>
    </row>
    <row r="34" ht="18" customHeight="1">
      <c r="A34" s="20">
        <f>IF($AM34=0,"",ROW()-14)</f>
        <v/>
      </c>
      <c r="B34" s="24" t="n"/>
      <c r="C34" s="22" t="n"/>
      <c r="D34" s="22" t="n"/>
      <c r="E34" s="22" t="n"/>
      <c r="F34" s="22" t="n"/>
      <c r="G34" s="22" t="n"/>
      <c r="H34" s="22" t="n"/>
      <c r="I34" s="22" t="n"/>
      <c r="J34" s="22" t="n"/>
      <c r="K34" s="22" t="n"/>
      <c r="L34" s="22" t="n"/>
      <c r="M34" s="22" t="n"/>
      <c r="N34" s="22" t="n"/>
      <c r="O34" s="22" t="n"/>
      <c r="P34" s="22" t="n"/>
      <c r="Q34" s="22" t="n"/>
      <c r="R34" s="23">
        <f>IF($AM34=0,"",IF(SUMPRODUCT(MAX((Changes!$C$6:$C$55=$A34)*Changes!$G$6:$G$55))=0,"",SUMPRODUCT(MAX((Changes!$C$6:$C$55=$A34)*Changes!$G$6:$G$55))))</f>
        <v/>
      </c>
      <c r="S34" s="14" t="n"/>
      <c r="T34" s="9" t="n"/>
      <c r="V34" s="20">
        <f>IF($AM34=0,"",COUNTIF($D34:$Q34,"A")+COUNTIF($D34:$Q34,"A/R"))</f>
        <v/>
      </c>
      <c r="W34" s="20">
        <f>IF($AM34=0,"",COUNTIF($D34:$Q34,"R")+COUNTIF($D34:$Q34,"A/R"))</f>
        <v/>
      </c>
      <c r="X34" s="16">
        <f>IF($AA34="","",INDEX(People!$D$6:$D$19,$AA34)&amp;"")</f>
        <v/>
      </c>
      <c r="Y34" s="16">
        <f>IF($AM34=0,"",IF($B34="","△ Name the decision",IF($V34=0,"△ No one is accountable",IF($V34&gt;1,"△ More than one person is accountable",IF($AN34&gt;0,"△ A letter is under a column with no name on People",IF($AH34=1,IF($AB34="Person","△ "&amp;$X34&amp;" leaves before the planned finish",IF($AB34="Group","△ "&amp;$X34&amp;" is a group",IF($AB34="Agent","△ "&amp;$X34&amp;" is an agent",IF($AB34="Post not filled","△ "&amp;$X34&amp;" is a post nobody holds yet","△ Pick a Kind for "&amp;$X34&amp;" on People")))),IF(AND($AI34=1,COUNT($S$15:$S$44)&gt;0),"△ "&amp;$X34&amp;IF(ISNUMBER($S34)," hasn't said yes since the row changed"," hasn't said yes to this row"),IF($AJ34=1,"△ No one is doing the work",IF($AK34=1,"△ "&amp;$X34&amp;IF($AD34=""," has no Team on People"," signs off their own team's work"),"○ Clear")))))))))</f>
        <v/>
      </c>
      <c r="AA34" s="16">
        <f>IF($V34&lt;&gt;1,"",IFERROR(MATCH("A",$D34:$Q34,0),MATCH("A/R",$D34:$Q34,0)))</f>
        <v/>
      </c>
      <c r="AB34" s="16">
        <f>IF($AA34="","",INDEX(People!$E$6:$E$19,$AA34)&amp;"")</f>
        <v/>
      </c>
      <c r="AC34" s="16">
        <f>IF($AA34="","",IF(INDEX(People!$G$6:$G$19,$AA34)="","",INDEX(People!$G$6:$G$19,$AA34)))</f>
        <v/>
      </c>
      <c r="AD34" s="16">
        <f>IF($AA34="","",INDEX(People!$F$6:$F$19,$AA34)&amp;"")</f>
        <v/>
      </c>
      <c r="AE34" s="16">
        <f>IF($AA34="","",IF(COUNTIF($D34:$Q34,"A/R")=1,1,0))</f>
        <v/>
      </c>
      <c r="AF34" s="16">
        <f>IF(OR($AA34="",$AD34=""),0,SUMPRODUCT(--($D34:$Q34="R"),--($D$13:$Q$13=$AD34)))</f>
        <v/>
      </c>
      <c r="AG34" s="16">
        <f>IF($AM34=0,0,IF($V34=1,0,1))</f>
        <v/>
      </c>
      <c r="AH34" s="16">
        <f>IF($AA34="",0,IF($AB34&lt;&gt;"Person",1,IF(AND(ISNUMBER($AC34),ISNUMBER($D$9)),--($AC34&lt;$D$9),0)))</f>
        <v/>
      </c>
      <c r="AI34" s="16">
        <f>IF(OR($AA34="",$AH34=1),0,IF(NOT(ISNUMBER($S34)),1,IF(AND(ISNUMBER($R34),$S34&lt;$R34),1,0)))</f>
        <v/>
      </c>
      <c r="AJ34" s="16">
        <f>IF($AM34=0,0,--($W34=0))</f>
        <v/>
      </c>
      <c r="AK34" s="16">
        <f>IF(OR($AA34="",$C34&lt;&gt;"Yes"),0,IF(OR($AE34=1,$AD34="",$AF34&gt;0),1,0))</f>
        <v/>
      </c>
      <c r="AM34" s="16">
        <f>IF(OR($B34&lt;&gt;"",COUNTA($D34:$Q34)&gt;0),1,0)</f>
        <v/>
      </c>
      <c r="AN34" s="16">
        <f>IF($AM34=0,0,SUMPRODUCT(--($D34:$Q34&lt;&gt;""),--($D$14:$Q$14="")))</f>
        <v/>
      </c>
    </row>
    <row r="35" ht="18" customHeight="1">
      <c r="A35" s="20">
        <f>IF($AM35=0,"",ROW()-14)</f>
        <v/>
      </c>
      <c r="B35" s="24" t="n"/>
      <c r="C35" s="22" t="n"/>
      <c r="D35" s="22" t="n"/>
      <c r="E35" s="22" t="n"/>
      <c r="F35" s="22" t="n"/>
      <c r="G35" s="22" t="n"/>
      <c r="H35" s="22" t="n"/>
      <c r="I35" s="22" t="n"/>
      <c r="J35" s="22" t="n"/>
      <c r="K35" s="22" t="n"/>
      <c r="L35" s="22" t="n"/>
      <c r="M35" s="22" t="n"/>
      <c r="N35" s="22" t="n"/>
      <c r="O35" s="22" t="n"/>
      <c r="P35" s="22" t="n"/>
      <c r="Q35" s="22" t="n"/>
      <c r="R35" s="23">
        <f>IF($AM35=0,"",IF(SUMPRODUCT(MAX((Changes!$C$6:$C$55=$A35)*Changes!$G$6:$G$55))=0,"",SUMPRODUCT(MAX((Changes!$C$6:$C$55=$A35)*Changes!$G$6:$G$55))))</f>
        <v/>
      </c>
      <c r="S35" s="14" t="n"/>
      <c r="T35" s="9" t="n"/>
      <c r="V35" s="20">
        <f>IF($AM35=0,"",COUNTIF($D35:$Q35,"A")+COUNTIF($D35:$Q35,"A/R"))</f>
        <v/>
      </c>
      <c r="W35" s="20">
        <f>IF($AM35=0,"",COUNTIF($D35:$Q35,"R")+COUNTIF($D35:$Q35,"A/R"))</f>
        <v/>
      </c>
      <c r="X35" s="16">
        <f>IF($AA35="","",INDEX(People!$D$6:$D$19,$AA35)&amp;"")</f>
        <v/>
      </c>
      <c r="Y35" s="16">
        <f>IF($AM35=0,"",IF($B35="","△ Name the decision",IF($V35=0,"△ No one is accountable",IF($V35&gt;1,"△ More than one person is accountable",IF($AN35&gt;0,"△ A letter is under a column with no name on People",IF($AH35=1,IF($AB35="Person","△ "&amp;$X35&amp;" leaves before the planned finish",IF($AB35="Group","△ "&amp;$X35&amp;" is a group",IF($AB35="Agent","△ "&amp;$X35&amp;" is an agent",IF($AB35="Post not filled","△ "&amp;$X35&amp;" is a post nobody holds yet","△ Pick a Kind for "&amp;$X35&amp;" on People")))),IF(AND($AI35=1,COUNT($S$15:$S$44)&gt;0),"△ "&amp;$X35&amp;IF(ISNUMBER($S35)," hasn't said yes since the row changed"," hasn't said yes to this row"),IF($AJ35=1,"△ No one is doing the work",IF($AK35=1,"△ "&amp;$X35&amp;IF($AD35=""," has no Team on People"," signs off their own team's work"),"○ Clear")))))))))</f>
        <v/>
      </c>
      <c r="AA35" s="16">
        <f>IF($V35&lt;&gt;1,"",IFERROR(MATCH("A",$D35:$Q35,0),MATCH("A/R",$D35:$Q35,0)))</f>
        <v/>
      </c>
      <c r="AB35" s="16">
        <f>IF($AA35="","",INDEX(People!$E$6:$E$19,$AA35)&amp;"")</f>
        <v/>
      </c>
      <c r="AC35" s="16">
        <f>IF($AA35="","",IF(INDEX(People!$G$6:$G$19,$AA35)="","",INDEX(People!$G$6:$G$19,$AA35)))</f>
        <v/>
      </c>
      <c r="AD35" s="16">
        <f>IF($AA35="","",INDEX(People!$F$6:$F$19,$AA35)&amp;"")</f>
        <v/>
      </c>
      <c r="AE35" s="16">
        <f>IF($AA35="","",IF(COUNTIF($D35:$Q35,"A/R")=1,1,0))</f>
        <v/>
      </c>
      <c r="AF35" s="16">
        <f>IF(OR($AA35="",$AD35=""),0,SUMPRODUCT(--($D35:$Q35="R"),--($D$13:$Q$13=$AD35)))</f>
        <v/>
      </c>
      <c r="AG35" s="16">
        <f>IF($AM35=0,0,IF($V35=1,0,1))</f>
        <v/>
      </c>
      <c r="AH35" s="16">
        <f>IF($AA35="",0,IF($AB35&lt;&gt;"Person",1,IF(AND(ISNUMBER($AC35),ISNUMBER($D$9)),--($AC35&lt;$D$9),0)))</f>
        <v/>
      </c>
      <c r="AI35" s="16">
        <f>IF(OR($AA35="",$AH35=1),0,IF(NOT(ISNUMBER($S35)),1,IF(AND(ISNUMBER($R35),$S35&lt;$R35),1,0)))</f>
        <v/>
      </c>
      <c r="AJ35" s="16">
        <f>IF($AM35=0,0,--($W35=0))</f>
        <v/>
      </c>
      <c r="AK35" s="16">
        <f>IF(OR($AA35="",$C35&lt;&gt;"Yes"),0,IF(OR($AE35=1,$AD35="",$AF35&gt;0),1,0))</f>
        <v/>
      </c>
      <c r="AM35" s="16">
        <f>IF(OR($B35&lt;&gt;"",COUNTA($D35:$Q35)&gt;0),1,0)</f>
        <v/>
      </c>
      <c r="AN35" s="16">
        <f>IF($AM35=0,0,SUMPRODUCT(--($D35:$Q35&lt;&gt;""),--($D$14:$Q$14="")))</f>
        <v/>
      </c>
    </row>
    <row r="36" ht="18" customHeight="1">
      <c r="A36" s="20">
        <f>IF($AM36=0,"",ROW()-14)</f>
        <v/>
      </c>
      <c r="B36" s="24" t="n"/>
      <c r="C36" s="22" t="n"/>
      <c r="D36" s="22" t="n"/>
      <c r="E36" s="22" t="n"/>
      <c r="F36" s="22" t="n"/>
      <c r="G36" s="22" t="n"/>
      <c r="H36" s="22" t="n"/>
      <c r="I36" s="22" t="n"/>
      <c r="J36" s="22" t="n"/>
      <c r="K36" s="22" t="n"/>
      <c r="L36" s="22" t="n"/>
      <c r="M36" s="22" t="n"/>
      <c r="N36" s="22" t="n"/>
      <c r="O36" s="22" t="n"/>
      <c r="P36" s="22" t="n"/>
      <c r="Q36" s="22" t="n"/>
      <c r="R36" s="23">
        <f>IF($AM36=0,"",IF(SUMPRODUCT(MAX((Changes!$C$6:$C$55=$A36)*Changes!$G$6:$G$55))=0,"",SUMPRODUCT(MAX((Changes!$C$6:$C$55=$A36)*Changes!$G$6:$G$55))))</f>
        <v/>
      </c>
      <c r="S36" s="14" t="n"/>
      <c r="T36" s="9" t="n"/>
      <c r="V36" s="20">
        <f>IF($AM36=0,"",COUNTIF($D36:$Q36,"A")+COUNTIF($D36:$Q36,"A/R"))</f>
        <v/>
      </c>
      <c r="W36" s="20">
        <f>IF($AM36=0,"",COUNTIF($D36:$Q36,"R")+COUNTIF($D36:$Q36,"A/R"))</f>
        <v/>
      </c>
      <c r="X36" s="16">
        <f>IF($AA36="","",INDEX(People!$D$6:$D$19,$AA36)&amp;"")</f>
        <v/>
      </c>
      <c r="Y36" s="16">
        <f>IF($AM36=0,"",IF($B36="","△ Name the decision",IF($V36=0,"△ No one is accountable",IF($V36&gt;1,"△ More than one person is accountable",IF($AN36&gt;0,"△ A letter is under a column with no name on People",IF($AH36=1,IF($AB36="Person","△ "&amp;$X36&amp;" leaves before the planned finish",IF($AB36="Group","△ "&amp;$X36&amp;" is a group",IF($AB36="Agent","△ "&amp;$X36&amp;" is an agent",IF($AB36="Post not filled","△ "&amp;$X36&amp;" is a post nobody holds yet","△ Pick a Kind for "&amp;$X36&amp;" on People")))),IF(AND($AI36=1,COUNT($S$15:$S$44)&gt;0),"△ "&amp;$X36&amp;IF(ISNUMBER($S36)," hasn't said yes since the row changed"," hasn't said yes to this row"),IF($AJ36=1,"△ No one is doing the work",IF($AK36=1,"△ "&amp;$X36&amp;IF($AD36=""," has no Team on People"," signs off their own team's work"),"○ Clear")))))))))</f>
        <v/>
      </c>
      <c r="AA36" s="16">
        <f>IF($V36&lt;&gt;1,"",IFERROR(MATCH("A",$D36:$Q36,0),MATCH("A/R",$D36:$Q36,0)))</f>
        <v/>
      </c>
      <c r="AB36" s="16">
        <f>IF($AA36="","",INDEX(People!$E$6:$E$19,$AA36)&amp;"")</f>
        <v/>
      </c>
      <c r="AC36" s="16">
        <f>IF($AA36="","",IF(INDEX(People!$G$6:$G$19,$AA36)="","",INDEX(People!$G$6:$G$19,$AA36)))</f>
        <v/>
      </c>
      <c r="AD36" s="16">
        <f>IF($AA36="","",INDEX(People!$F$6:$F$19,$AA36)&amp;"")</f>
        <v/>
      </c>
      <c r="AE36" s="16">
        <f>IF($AA36="","",IF(COUNTIF($D36:$Q36,"A/R")=1,1,0))</f>
        <v/>
      </c>
      <c r="AF36" s="16">
        <f>IF(OR($AA36="",$AD36=""),0,SUMPRODUCT(--($D36:$Q36="R"),--($D$13:$Q$13=$AD36)))</f>
        <v/>
      </c>
      <c r="AG36" s="16">
        <f>IF($AM36=0,0,IF($V36=1,0,1))</f>
        <v/>
      </c>
      <c r="AH36" s="16">
        <f>IF($AA36="",0,IF($AB36&lt;&gt;"Person",1,IF(AND(ISNUMBER($AC36),ISNUMBER($D$9)),--($AC36&lt;$D$9),0)))</f>
        <v/>
      </c>
      <c r="AI36" s="16">
        <f>IF(OR($AA36="",$AH36=1),0,IF(NOT(ISNUMBER($S36)),1,IF(AND(ISNUMBER($R36),$S36&lt;$R36),1,0)))</f>
        <v/>
      </c>
      <c r="AJ36" s="16">
        <f>IF($AM36=0,0,--($W36=0))</f>
        <v/>
      </c>
      <c r="AK36" s="16">
        <f>IF(OR($AA36="",$C36&lt;&gt;"Yes"),0,IF(OR($AE36=1,$AD36="",$AF36&gt;0),1,0))</f>
        <v/>
      </c>
      <c r="AM36" s="16">
        <f>IF(OR($B36&lt;&gt;"",COUNTA($D36:$Q36)&gt;0),1,0)</f>
        <v/>
      </c>
      <c r="AN36" s="16">
        <f>IF($AM36=0,0,SUMPRODUCT(--($D36:$Q36&lt;&gt;""),--($D$14:$Q$14="")))</f>
        <v/>
      </c>
    </row>
    <row r="37" ht="18" customHeight="1">
      <c r="A37" s="20">
        <f>IF($AM37=0,"",ROW()-14)</f>
        <v/>
      </c>
      <c r="B37" s="24" t="n"/>
      <c r="C37" s="22" t="n"/>
      <c r="D37" s="22" t="n"/>
      <c r="E37" s="22" t="n"/>
      <c r="F37" s="22" t="n"/>
      <c r="G37" s="22" t="n"/>
      <c r="H37" s="22" t="n"/>
      <c r="I37" s="22" t="n"/>
      <c r="J37" s="22" t="n"/>
      <c r="K37" s="22" t="n"/>
      <c r="L37" s="22" t="n"/>
      <c r="M37" s="22" t="n"/>
      <c r="N37" s="22" t="n"/>
      <c r="O37" s="22" t="n"/>
      <c r="P37" s="22" t="n"/>
      <c r="Q37" s="22" t="n"/>
      <c r="R37" s="23">
        <f>IF($AM37=0,"",IF(SUMPRODUCT(MAX((Changes!$C$6:$C$55=$A37)*Changes!$G$6:$G$55))=0,"",SUMPRODUCT(MAX((Changes!$C$6:$C$55=$A37)*Changes!$G$6:$G$55))))</f>
        <v/>
      </c>
      <c r="S37" s="14" t="n"/>
      <c r="T37" s="9" t="n"/>
      <c r="V37" s="20">
        <f>IF($AM37=0,"",COUNTIF($D37:$Q37,"A")+COUNTIF($D37:$Q37,"A/R"))</f>
        <v/>
      </c>
      <c r="W37" s="20">
        <f>IF($AM37=0,"",COUNTIF($D37:$Q37,"R")+COUNTIF($D37:$Q37,"A/R"))</f>
        <v/>
      </c>
      <c r="X37" s="16">
        <f>IF($AA37="","",INDEX(People!$D$6:$D$19,$AA37)&amp;"")</f>
        <v/>
      </c>
      <c r="Y37" s="16">
        <f>IF($AM37=0,"",IF($B37="","△ Name the decision",IF($V37=0,"△ No one is accountable",IF($V37&gt;1,"△ More than one person is accountable",IF($AN37&gt;0,"△ A letter is under a column with no name on People",IF($AH37=1,IF($AB37="Person","△ "&amp;$X37&amp;" leaves before the planned finish",IF($AB37="Group","△ "&amp;$X37&amp;" is a group",IF($AB37="Agent","△ "&amp;$X37&amp;" is an agent",IF($AB37="Post not filled","△ "&amp;$X37&amp;" is a post nobody holds yet","△ Pick a Kind for "&amp;$X37&amp;" on People")))),IF(AND($AI37=1,COUNT($S$15:$S$44)&gt;0),"△ "&amp;$X37&amp;IF(ISNUMBER($S37)," hasn't said yes since the row changed"," hasn't said yes to this row"),IF($AJ37=1,"△ No one is doing the work",IF($AK37=1,"△ "&amp;$X37&amp;IF($AD37=""," has no Team on People"," signs off their own team's work"),"○ Clear")))))))))</f>
        <v/>
      </c>
      <c r="AA37" s="16">
        <f>IF($V37&lt;&gt;1,"",IFERROR(MATCH("A",$D37:$Q37,0),MATCH("A/R",$D37:$Q37,0)))</f>
        <v/>
      </c>
      <c r="AB37" s="16">
        <f>IF($AA37="","",INDEX(People!$E$6:$E$19,$AA37)&amp;"")</f>
        <v/>
      </c>
      <c r="AC37" s="16">
        <f>IF($AA37="","",IF(INDEX(People!$G$6:$G$19,$AA37)="","",INDEX(People!$G$6:$G$19,$AA37)))</f>
        <v/>
      </c>
      <c r="AD37" s="16">
        <f>IF($AA37="","",INDEX(People!$F$6:$F$19,$AA37)&amp;"")</f>
        <v/>
      </c>
      <c r="AE37" s="16">
        <f>IF($AA37="","",IF(COUNTIF($D37:$Q37,"A/R")=1,1,0))</f>
        <v/>
      </c>
      <c r="AF37" s="16">
        <f>IF(OR($AA37="",$AD37=""),0,SUMPRODUCT(--($D37:$Q37="R"),--($D$13:$Q$13=$AD37)))</f>
        <v/>
      </c>
      <c r="AG37" s="16">
        <f>IF($AM37=0,0,IF($V37=1,0,1))</f>
        <v/>
      </c>
      <c r="AH37" s="16">
        <f>IF($AA37="",0,IF($AB37&lt;&gt;"Person",1,IF(AND(ISNUMBER($AC37),ISNUMBER($D$9)),--($AC37&lt;$D$9),0)))</f>
        <v/>
      </c>
      <c r="AI37" s="16">
        <f>IF(OR($AA37="",$AH37=1),0,IF(NOT(ISNUMBER($S37)),1,IF(AND(ISNUMBER($R37),$S37&lt;$R37),1,0)))</f>
        <v/>
      </c>
      <c r="AJ37" s="16">
        <f>IF($AM37=0,0,--($W37=0))</f>
        <v/>
      </c>
      <c r="AK37" s="16">
        <f>IF(OR($AA37="",$C37&lt;&gt;"Yes"),0,IF(OR($AE37=1,$AD37="",$AF37&gt;0),1,0))</f>
        <v/>
      </c>
      <c r="AM37" s="16">
        <f>IF(OR($B37&lt;&gt;"",COUNTA($D37:$Q37)&gt;0),1,0)</f>
        <v/>
      </c>
      <c r="AN37" s="16">
        <f>IF($AM37=0,0,SUMPRODUCT(--($D37:$Q37&lt;&gt;""),--($D$14:$Q$14="")))</f>
        <v/>
      </c>
    </row>
    <row r="38" ht="18" customHeight="1">
      <c r="A38" s="20">
        <f>IF($AM38=0,"",ROW()-14)</f>
        <v/>
      </c>
      <c r="B38" s="24" t="n"/>
      <c r="C38" s="22" t="n"/>
      <c r="D38" s="22" t="n"/>
      <c r="E38" s="22" t="n"/>
      <c r="F38" s="22" t="n"/>
      <c r="G38" s="22" t="n"/>
      <c r="H38" s="22" t="n"/>
      <c r="I38" s="22" t="n"/>
      <c r="J38" s="22" t="n"/>
      <c r="K38" s="22" t="n"/>
      <c r="L38" s="22" t="n"/>
      <c r="M38" s="22" t="n"/>
      <c r="N38" s="22" t="n"/>
      <c r="O38" s="22" t="n"/>
      <c r="P38" s="22" t="n"/>
      <c r="Q38" s="22" t="n"/>
      <c r="R38" s="23">
        <f>IF($AM38=0,"",IF(SUMPRODUCT(MAX((Changes!$C$6:$C$55=$A38)*Changes!$G$6:$G$55))=0,"",SUMPRODUCT(MAX((Changes!$C$6:$C$55=$A38)*Changes!$G$6:$G$55))))</f>
        <v/>
      </c>
      <c r="S38" s="14" t="n"/>
      <c r="T38" s="9" t="n"/>
      <c r="V38" s="20">
        <f>IF($AM38=0,"",COUNTIF($D38:$Q38,"A")+COUNTIF($D38:$Q38,"A/R"))</f>
        <v/>
      </c>
      <c r="W38" s="20">
        <f>IF($AM38=0,"",COUNTIF($D38:$Q38,"R")+COUNTIF($D38:$Q38,"A/R"))</f>
        <v/>
      </c>
      <c r="X38" s="16">
        <f>IF($AA38="","",INDEX(People!$D$6:$D$19,$AA38)&amp;"")</f>
        <v/>
      </c>
      <c r="Y38" s="16">
        <f>IF($AM38=0,"",IF($B38="","△ Name the decision",IF($V38=0,"△ No one is accountable",IF($V38&gt;1,"△ More than one person is accountable",IF($AN38&gt;0,"△ A letter is under a column with no name on People",IF($AH38=1,IF($AB38="Person","△ "&amp;$X38&amp;" leaves before the planned finish",IF($AB38="Group","△ "&amp;$X38&amp;" is a group",IF($AB38="Agent","△ "&amp;$X38&amp;" is an agent",IF($AB38="Post not filled","△ "&amp;$X38&amp;" is a post nobody holds yet","△ Pick a Kind for "&amp;$X38&amp;" on People")))),IF(AND($AI38=1,COUNT($S$15:$S$44)&gt;0),"△ "&amp;$X38&amp;IF(ISNUMBER($S38)," hasn't said yes since the row changed"," hasn't said yes to this row"),IF($AJ38=1,"△ No one is doing the work",IF($AK38=1,"△ "&amp;$X38&amp;IF($AD38=""," has no Team on People"," signs off their own team's work"),"○ Clear")))))))))</f>
        <v/>
      </c>
      <c r="AA38" s="16">
        <f>IF($V38&lt;&gt;1,"",IFERROR(MATCH("A",$D38:$Q38,0),MATCH("A/R",$D38:$Q38,0)))</f>
        <v/>
      </c>
      <c r="AB38" s="16">
        <f>IF($AA38="","",INDEX(People!$E$6:$E$19,$AA38)&amp;"")</f>
        <v/>
      </c>
      <c r="AC38" s="16">
        <f>IF($AA38="","",IF(INDEX(People!$G$6:$G$19,$AA38)="","",INDEX(People!$G$6:$G$19,$AA38)))</f>
        <v/>
      </c>
      <c r="AD38" s="16">
        <f>IF($AA38="","",INDEX(People!$F$6:$F$19,$AA38)&amp;"")</f>
        <v/>
      </c>
      <c r="AE38" s="16">
        <f>IF($AA38="","",IF(COUNTIF($D38:$Q38,"A/R")=1,1,0))</f>
        <v/>
      </c>
      <c r="AF38" s="16">
        <f>IF(OR($AA38="",$AD38=""),0,SUMPRODUCT(--($D38:$Q38="R"),--($D$13:$Q$13=$AD38)))</f>
        <v/>
      </c>
      <c r="AG38" s="16">
        <f>IF($AM38=0,0,IF($V38=1,0,1))</f>
        <v/>
      </c>
      <c r="AH38" s="16">
        <f>IF($AA38="",0,IF($AB38&lt;&gt;"Person",1,IF(AND(ISNUMBER($AC38),ISNUMBER($D$9)),--($AC38&lt;$D$9),0)))</f>
        <v/>
      </c>
      <c r="AI38" s="16">
        <f>IF(OR($AA38="",$AH38=1),0,IF(NOT(ISNUMBER($S38)),1,IF(AND(ISNUMBER($R38),$S38&lt;$R38),1,0)))</f>
        <v/>
      </c>
      <c r="AJ38" s="16">
        <f>IF($AM38=0,0,--($W38=0))</f>
        <v/>
      </c>
      <c r="AK38" s="16">
        <f>IF(OR($AA38="",$C38&lt;&gt;"Yes"),0,IF(OR($AE38=1,$AD38="",$AF38&gt;0),1,0))</f>
        <v/>
      </c>
      <c r="AM38" s="16">
        <f>IF(OR($B38&lt;&gt;"",COUNTA($D38:$Q38)&gt;0),1,0)</f>
        <v/>
      </c>
      <c r="AN38" s="16">
        <f>IF($AM38=0,0,SUMPRODUCT(--($D38:$Q38&lt;&gt;""),--($D$14:$Q$14="")))</f>
        <v/>
      </c>
    </row>
    <row r="39" ht="18" customHeight="1">
      <c r="A39" s="20">
        <f>IF($AM39=0,"",ROW()-14)</f>
        <v/>
      </c>
      <c r="B39" s="24" t="n"/>
      <c r="C39" s="22" t="n"/>
      <c r="D39" s="22" t="n"/>
      <c r="E39" s="22" t="n"/>
      <c r="F39" s="22" t="n"/>
      <c r="G39" s="22" t="n"/>
      <c r="H39" s="22" t="n"/>
      <c r="I39" s="22" t="n"/>
      <c r="J39" s="22" t="n"/>
      <c r="K39" s="22" t="n"/>
      <c r="L39" s="22" t="n"/>
      <c r="M39" s="22" t="n"/>
      <c r="N39" s="22" t="n"/>
      <c r="O39" s="22" t="n"/>
      <c r="P39" s="22" t="n"/>
      <c r="Q39" s="22" t="n"/>
      <c r="R39" s="23">
        <f>IF($AM39=0,"",IF(SUMPRODUCT(MAX((Changes!$C$6:$C$55=$A39)*Changes!$G$6:$G$55))=0,"",SUMPRODUCT(MAX((Changes!$C$6:$C$55=$A39)*Changes!$G$6:$G$55))))</f>
        <v/>
      </c>
      <c r="S39" s="14" t="n"/>
      <c r="T39" s="9" t="n"/>
      <c r="V39" s="20">
        <f>IF($AM39=0,"",COUNTIF($D39:$Q39,"A")+COUNTIF($D39:$Q39,"A/R"))</f>
        <v/>
      </c>
      <c r="W39" s="20">
        <f>IF($AM39=0,"",COUNTIF($D39:$Q39,"R")+COUNTIF($D39:$Q39,"A/R"))</f>
        <v/>
      </c>
      <c r="X39" s="16">
        <f>IF($AA39="","",INDEX(People!$D$6:$D$19,$AA39)&amp;"")</f>
        <v/>
      </c>
      <c r="Y39" s="16">
        <f>IF($AM39=0,"",IF($B39="","△ Name the decision",IF($V39=0,"△ No one is accountable",IF($V39&gt;1,"△ More than one person is accountable",IF($AN39&gt;0,"△ A letter is under a column with no name on People",IF($AH39=1,IF($AB39="Person","△ "&amp;$X39&amp;" leaves before the planned finish",IF($AB39="Group","△ "&amp;$X39&amp;" is a group",IF($AB39="Agent","△ "&amp;$X39&amp;" is an agent",IF($AB39="Post not filled","△ "&amp;$X39&amp;" is a post nobody holds yet","△ Pick a Kind for "&amp;$X39&amp;" on People")))),IF(AND($AI39=1,COUNT($S$15:$S$44)&gt;0),"△ "&amp;$X39&amp;IF(ISNUMBER($S39)," hasn't said yes since the row changed"," hasn't said yes to this row"),IF($AJ39=1,"△ No one is doing the work",IF($AK39=1,"△ "&amp;$X39&amp;IF($AD39=""," has no Team on People"," signs off their own team's work"),"○ Clear")))))))))</f>
        <v/>
      </c>
      <c r="AA39" s="16">
        <f>IF($V39&lt;&gt;1,"",IFERROR(MATCH("A",$D39:$Q39,0),MATCH("A/R",$D39:$Q39,0)))</f>
        <v/>
      </c>
      <c r="AB39" s="16">
        <f>IF($AA39="","",INDEX(People!$E$6:$E$19,$AA39)&amp;"")</f>
        <v/>
      </c>
      <c r="AC39" s="16">
        <f>IF($AA39="","",IF(INDEX(People!$G$6:$G$19,$AA39)="","",INDEX(People!$G$6:$G$19,$AA39)))</f>
        <v/>
      </c>
      <c r="AD39" s="16">
        <f>IF($AA39="","",INDEX(People!$F$6:$F$19,$AA39)&amp;"")</f>
        <v/>
      </c>
      <c r="AE39" s="16">
        <f>IF($AA39="","",IF(COUNTIF($D39:$Q39,"A/R")=1,1,0))</f>
        <v/>
      </c>
      <c r="AF39" s="16">
        <f>IF(OR($AA39="",$AD39=""),0,SUMPRODUCT(--($D39:$Q39="R"),--($D$13:$Q$13=$AD39)))</f>
        <v/>
      </c>
      <c r="AG39" s="16">
        <f>IF($AM39=0,0,IF($V39=1,0,1))</f>
        <v/>
      </c>
      <c r="AH39" s="16">
        <f>IF($AA39="",0,IF($AB39&lt;&gt;"Person",1,IF(AND(ISNUMBER($AC39),ISNUMBER($D$9)),--($AC39&lt;$D$9),0)))</f>
        <v/>
      </c>
      <c r="AI39" s="16">
        <f>IF(OR($AA39="",$AH39=1),0,IF(NOT(ISNUMBER($S39)),1,IF(AND(ISNUMBER($R39),$S39&lt;$R39),1,0)))</f>
        <v/>
      </c>
      <c r="AJ39" s="16">
        <f>IF($AM39=0,0,--($W39=0))</f>
        <v/>
      </c>
      <c r="AK39" s="16">
        <f>IF(OR($AA39="",$C39&lt;&gt;"Yes"),0,IF(OR($AE39=1,$AD39="",$AF39&gt;0),1,0))</f>
        <v/>
      </c>
      <c r="AM39" s="16">
        <f>IF(OR($B39&lt;&gt;"",COUNTA($D39:$Q39)&gt;0),1,0)</f>
        <v/>
      </c>
      <c r="AN39" s="16">
        <f>IF($AM39=0,0,SUMPRODUCT(--($D39:$Q39&lt;&gt;""),--($D$14:$Q$14="")))</f>
        <v/>
      </c>
    </row>
    <row r="40" ht="18" customHeight="1">
      <c r="A40" s="20">
        <f>IF($AM40=0,"",ROW()-14)</f>
        <v/>
      </c>
      <c r="B40" s="24" t="n"/>
      <c r="C40" s="22" t="n"/>
      <c r="D40" s="22" t="n"/>
      <c r="E40" s="22" t="n"/>
      <c r="F40" s="22" t="n"/>
      <c r="G40" s="22" t="n"/>
      <c r="H40" s="22" t="n"/>
      <c r="I40" s="22" t="n"/>
      <c r="J40" s="22" t="n"/>
      <c r="K40" s="22" t="n"/>
      <c r="L40" s="22" t="n"/>
      <c r="M40" s="22" t="n"/>
      <c r="N40" s="22" t="n"/>
      <c r="O40" s="22" t="n"/>
      <c r="P40" s="22" t="n"/>
      <c r="Q40" s="22" t="n"/>
      <c r="R40" s="23">
        <f>IF($AM40=0,"",IF(SUMPRODUCT(MAX((Changes!$C$6:$C$55=$A40)*Changes!$G$6:$G$55))=0,"",SUMPRODUCT(MAX((Changes!$C$6:$C$55=$A40)*Changes!$G$6:$G$55))))</f>
        <v/>
      </c>
      <c r="S40" s="14" t="n"/>
      <c r="T40" s="9" t="n"/>
      <c r="V40" s="20">
        <f>IF($AM40=0,"",COUNTIF($D40:$Q40,"A")+COUNTIF($D40:$Q40,"A/R"))</f>
        <v/>
      </c>
      <c r="W40" s="20">
        <f>IF($AM40=0,"",COUNTIF($D40:$Q40,"R")+COUNTIF($D40:$Q40,"A/R"))</f>
        <v/>
      </c>
      <c r="X40" s="16">
        <f>IF($AA40="","",INDEX(People!$D$6:$D$19,$AA40)&amp;"")</f>
        <v/>
      </c>
      <c r="Y40" s="16">
        <f>IF($AM40=0,"",IF($B40="","△ Name the decision",IF($V40=0,"△ No one is accountable",IF($V40&gt;1,"△ More than one person is accountable",IF($AN40&gt;0,"△ A letter is under a column with no name on People",IF($AH40=1,IF($AB40="Person","△ "&amp;$X40&amp;" leaves before the planned finish",IF($AB40="Group","△ "&amp;$X40&amp;" is a group",IF($AB40="Agent","△ "&amp;$X40&amp;" is an agent",IF($AB40="Post not filled","△ "&amp;$X40&amp;" is a post nobody holds yet","△ Pick a Kind for "&amp;$X40&amp;" on People")))),IF(AND($AI40=1,COUNT($S$15:$S$44)&gt;0),"△ "&amp;$X40&amp;IF(ISNUMBER($S40)," hasn't said yes since the row changed"," hasn't said yes to this row"),IF($AJ40=1,"△ No one is doing the work",IF($AK40=1,"△ "&amp;$X40&amp;IF($AD40=""," has no Team on People"," signs off their own team's work"),"○ Clear")))))))))</f>
        <v/>
      </c>
      <c r="AA40" s="16">
        <f>IF($V40&lt;&gt;1,"",IFERROR(MATCH("A",$D40:$Q40,0),MATCH("A/R",$D40:$Q40,0)))</f>
        <v/>
      </c>
      <c r="AB40" s="16">
        <f>IF($AA40="","",INDEX(People!$E$6:$E$19,$AA40)&amp;"")</f>
        <v/>
      </c>
      <c r="AC40" s="16">
        <f>IF($AA40="","",IF(INDEX(People!$G$6:$G$19,$AA40)="","",INDEX(People!$G$6:$G$19,$AA40)))</f>
        <v/>
      </c>
      <c r="AD40" s="16">
        <f>IF($AA40="","",INDEX(People!$F$6:$F$19,$AA40)&amp;"")</f>
        <v/>
      </c>
      <c r="AE40" s="16">
        <f>IF($AA40="","",IF(COUNTIF($D40:$Q40,"A/R")=1,1,0))</f>
        <v/>
      </c>
      <c r="AF40" s="16">
        <f>IF(OR($AA40="",$AD40=""),0,SUMPRODUCT(--($D40:$Q40="R"),--($D$13:$Q$13=$AD40)))</f>
        <v/>
      </c>
      <c r="AG40" s="16">
        <f>IF($AM40=0,0,IF($V40=1,0,1))</f>
        <v/>
      </c>
      <c r="AH40" s="16">
        <f>IF($AA40="",0,IF($AB40&lt;&gt;"Person",1,IF(AND(ISNUMBER($AC40),ISNUMBER($D$9)),--($AC40&lt;$D$9),0)))</f>
        <v/>
      </c>
      <c r="AI40" s="16">
        <f>IF(OR($AA40="",$AH40=1),0,IF(NOT(ISNUMBER($S40)),1,IF(AND(ISNUMBER($R40),$S40&lt;$R40),1,0)))</f>
        <v/>
      </c>
      <c r="AJ40" s="16">
        <f>IF($AM40=0,0,--($W40=0))</f>
        <v/>
      </c>
      <c r="AK40" s="16">
        <f>IF(OR($AA40="",$C40&lt;&gt;"Yes"),0,IF(OR($AE40=1,$AD40="",$AF40&gt;0),1,0))</f>
        <v/>
      </c>
      <c r="AM40" s="16">
        <f>IF(OR($B40&lt;&gt;"",COUNTA($D40:$Q40)&gt;0),1,0)</f>
        <v/>
      </c>
      <c r="AN40" s="16">
        <f>IF($AM40=0,0,SUMPRODUCT(--($D40:$Q40&lt;&gt;""),--($D$14:$Q$14="")))</f>
        <v/>
      </c>
    </row>
    <row r="41" ht="18" customHeight="1">
      <c r="A41" s="20">
        <f>IF($AM41=0,"",ROW()-14)</f>
        <v/>
      </c>
      <c r="B41" s="24" t="n"/>
      <c r="C41" s="22" t="n"/>
      <c r="D41" s="22" t="n"/>
      <c r="E41" s="22" t="n"/>
      <c r="F41" s="22" t="n"/>
      <c r="G41" s="22" t="n"/>
      <c r="H41" s="22" t="n"/>
      <c r="I41" s="22" t="n"/>
      <c r="J41" s="22" t="n"/>
      <c r="K41" s="22" t="n"/>
      <c r="L41" s="22" t="n"/>
      <c r="M41" s="22" t="n"/>
      <c r="N41" s="22" t="n"/>
      <c r="O41" s="22" t="n"/>
      <c r="P41" s="22" t="n"/>
      <c r="Q41" s="22" t="n"/>
      <c r="R41" s="23">
        <f>IF($AM41=0,"",IF(SUMPRODUCT(MAX((Changes!$C$6:$C$55=$A41)*Changes!$G$6:$G$55))=0,"",SUMPRODUCT(MAX((Changes!$C$6:$C$55=$A41)*Changes!$G$6:$G$55))))</f>
        <v/>
      </c>
      <c r="S41" s="14" t="n"/>
      <c r="T41" s="9" t="n"/>
      <c r="V41" s="20">
        <f>IF($AM41=0,"",COUNTIF($D41:$Q41,"A")+COUNTIF($D41:$Q41,"A/R"))</f>
        <v/>
      </c>
      <c r="W41" s="20">
        <f>IF($AM41=0,"",COUNTIF($D41:$Q41,"R")+COUNTIF($D41:$Q41,"A/R"))</f>
        <v/>
      </c>
      <c r="X41" s="16">
        <f>IF($AA41="","",INDEX(People!$D$6:$D$19,$AA41)&amp;"")</f>
        <v/>
      </c>
      <c r="Y41" s="16">
        <f>IF($AM41=0,"",IF($B41="","△ Name the decision",IF($V41=0,"△ No one is accountable",IF($V41&gt;1,"△ More than one person is accountable",IF($AN41&gt;0,"△ A letter is under a column with no name on People",IF($AH41=1,IF($AB41="Person","△ "&amp;$X41&amp;" leaves before the planned finish",IF($AB41="Group","△ "&amp;$X41&amp;" is a group",IF($AB41="Agent","△ "&amp;$X41&amp;" is an agent",IF($AB41="Post not filled","△ "&amp;$X41&amp;" is a post nobody holds yet","△ Pick a Kind for "&amp;$X41&amp;" on People")))),IF(AND($AI41=1,COUNT($S$15:$S$44)&gt;0),"△ "&amp;$X41&amp;IF(ISNUMBER($S41)," hasn't said yes since the row changed"," hasn't said yes to this row"),IF($AJ41=1,"△ No one is doing the work",IF($AK41=1,"△ "&amp;$X41&amp;IF($AD41=""," has no Team on People"," signs off their own team's work"),"○ Clear")))))))))</f>
        <v/>
      </c>
      <c r="AA41" s="16">
        <f>IF($V41&lt;&gt;1,"",IFERROR(MATCH("A",$D41:$Q41,0),MATCH("A/R",$D41:$Q41,0)))</f>
        <v/>
      </c>
      <c r="AB41" s="16">
        <f>IF($AA41="","",INDEX(People!$E$6:$E$19,$AA41)&amp;"")</f>
        <v/>
      </c>
      <c r="AC41" s="16">
        <f>IF($AA41="","",IF(INDEX(People!$G$6:$G$19,$AA41)="","",INDEX(People!$G$6:$G$19,$AA41)))</f>
        <v/>
      </c>
      <c r="AD41" s="16">
        <f>IF($AA41="","",INDEX(People!$F$6:$F$19,$AA41)&amp;"")</f>
        <v/>
      </c>
      <c r="AE41" s="16">
        <f>IF($AA41="","",IF(COUNTIF($D41:$Q41,"A/R")=1,1,0))</f>
        <v/>
      </c>
      <c r="AF41" s="16">
        <f>IF(OR($AA41="",$AD41=""),0,SUMPRODUCT(--($D41:$Q41="R"),--($D$13:$Q$13=$AD41)))</f>
        <v/>
      </c>
      <c r="AG41" s="16">
        <f>IF($AM41=0,0,IF($V41=1,0,1))</f>
        <v/>
      </c>
      <c r="AH41" s="16">
        <f>IF($AA41="",0,IF($AB41&lt;&gt;"Person",1,IF(AND(ISNUMBER($AC41),ISNUMBER($D$9)),--($AC41&lt;$D$9),0)))</f>
        <v/>
      </c>
      <c r="AI41" s="16">
        <f>IF(OR($AA41="",$AH41=1),0,IF(NOT(ISNUMBER($S41)),1,IF(AND(ISNUMBER($R41),$S41&lt;$R41),1,0)))</f>
        <v/>
      </c>
      <c r="AJ41" s="16">
        <f>IF($AM41=0,0,--($W41=0))</f>
        <v/>
      </c>
      <c r="AK41" s="16">
        <f>IF(OR($AA41="",$C41&lt;&gt;"Yes"),0,IF(OR($AE41=1,$AD41="",$AF41&gt;0),1,0))</f>
        <v/>
      </c>
      <c r="AM41" s="16">
        <f>IF(OR($B41&lt;&gt;"",COUNTA($D41:$Q41)&gt;0),1,0)</f>
        <v/>
      </c>
      <c r="AN41" s="16">
        <f>IF($AM41=0,0,SUMPRODUCT(--($D41:$Q41&lt;&gt;""),--($D$14:$Q$14="")))</f>
        <v/>
      </c>
    </row>
    <row r="42" ht="18" customHeight="1">
      <c r="A42" s="20">
        <f>IF($AM42=0,"",ROW()-14)</f>
        <v/>
      </c>
      <c r="B42" s="24" t="n"/>
      <c r="C42" s="22" t="n"/>
      <c r="D42" s="22" t="n"/>
      <c r="E42" s="22" t="n"/>
      <c r="F42" s="22" t="n"/>
      <c r="G42" s="22" t="n"/>
      <c r="H42" s="22" t="n"/>
      <c r="I42" s="22" t="n"/>
      <c r="J42" s="22" t="n"/>
      <c r="K42" s="22" t="n"/>
      <c r="L42" s="22" t="n"/>
      <c r="M42" s="22" t="n"/>
      <c r="N42" s="22" t="n"/>
      <c r="O42" s="22" t="n"/>
      <c r="P42" s="22" t="n"/>
      <c r="Q42" s="22" t="n"/>
      <c r="R42" s="23">
        <f>IF($AM42=0,"",IF(SUMPRODUCT(MAX((Changes!$C$6:$C$55=$A42)*Changes!$G$6:$G$55))=0,"",SUMPRODUCT(MAX((Changes!$C$6:$C$55=$A42)*Changes!$G$6:$G$55))))</f>
        <v/>
      </c>
      <c r="S42" s="14" t="n"/>
      <c r="T42" s="9" t="n"/>
      <c r="V42" s="20">
        <f>IF($AM42=0,"",COUNTIF($D42:$Q42,"A")+COUNTIF($D42:$Q42,"A/R"))</f>
        <v/>
      </c>
      <c r="W42" s="20">
        <f>IF($AM42=0,"",COUNTIF($D42:$Q42,"R")+COUNTIF($D42:$Q42,"A/R"))</f>
        <v/>
      </c>
      <c r="X42" s="16">
        <f>IF($AA42="","",INDEX(People!$D$6:$D$19,$AA42)&amp;"")</f>
        <v/>
      </c>
      <c r="Y42" s="16">
        <f>IF($AM42=0,"",IF($B42="","△ Name the decision",IF($V42=0,"△ No one is accountable",IF($V42&gt;1,"△ More than one person is accountable",IF($AN42&gt;0,"△ A letter is under a column with no name on People",IF($AH42=1,IF($AB42="Person","△ "&amp;$X42&amp;" leaves before the planned finish",IF($AB42="Group","△ "&amp;$X42&amp;" is a group",IF($AB42="Agent","△ "&amp;$X42&amp;" is an agent",IF($AB42="Post not filled","△ "&amp;$X42&amp;" is a post nobody holds yet","△ Pick a Kind for "&amp;$X42&amp;" on People")))),IF(AND($AI42=1,COUNT($S$15:$S$44)&gt;0),"△ "&amp;$X42&amp;IF(ISNUMBER($S42)," hasn't said yes since the row changed"," hasn't said yes to this row"),IF($AJ42=1,"△ No one is doing the work",IF($AK42=1,"△ "&amp;$X42&amp;IF($AD42=""," has no Team on People"," signs off their own team's work"),"○ Clear")))))))))</f>
        <v/>
      </c>
      <c r="AA42" s="16">
        <f>IF($V42&lt;&gt;1,"",IFERROR(MATCH("A",$D42:$Q42,0),MATCH("A/R",$D42:$Q42,0)))</f>
        <v/>
      </c>
      <c r="AB42" s="16">
        <f>IF($AA42="","",INDEX(People!$E$6:$E$19,$AA42)&amp;"")</f>
        <v/>
      </c>
      <c r="AC42" s="16">
        <f>IF($AA42="","",IF(INDEX(People!$G$6:$G$19,$AA42)="","",INDEX(People!$G$6:$G$19,$AA42)))</f>
        <v/>
      </c>
      <c r="AD42" s="16">
        <f>IF($AA42="","",INDEX(People!$F$6:$F$19,$AA42)&amp;"")</f>
        <v/>
      </c>
      <c r="AE42" s="16">
        <f>IF($AA42="","",IF(COUNTIF($D42:$Q42,"A/R")=1,1,0))</f>
        <v/>
      </c>
      <c r="AF42" s="16">
        <f>IF(OR($AA42="",$AD42=""),0,SUMPRODUCT(--($D42:$Q42="R"),--($D$13:$Q$13=$AD42)))</f>
        <v/>
      </c>
      <c r="AG42" s="16">
        <f>IF($AM42=0,0,IF($V42=1,0,1))</f>
        <v/>
      </c>
      <c r="AH42" s="16">
        <f>IF($AA42="",0,IF($AB42&lt;&gt;"Person",1,IF(AND(ISNUMBER($AC42),ISNUMBER($D$9)),--($AC42&lt;$D$9),0)))</f>
        <v/>
      </c>
      <c r="AI42" s="16">
        <f>IF(OR($AA42="",$AH42=1),0,IF(NOT(ISNUMBER($S42)),1,IF(AND(ISNUMBER($R42),$S42&lt;$R42),1,0)))</f>
        <v/>
      </c>
      <c r="AJ42" s="16">
        <f>IF($AM42=0,0,--($W42=0))</f>
        <v/>
      </c>
      <c r="AK42" s="16">
        <f>IF(OR($AA42="",$C42&lt;&gt;"Yes"),0,IF(OR($AE42=1,$AD42="",$AF42&gt;0),1,0))</f>
        <v/>
      </c>
      <c r="AM42" s="16">
        <f>IF(OR($B42&lt;&gt;"",COUNTA($D42:$Q42)&gt;0),1,0)</f>
        <v/>
      </c>
      <c r="AN42" s="16">
        <f>IF($AM42=0,0,SUMPRODUCT(--($D42:$Q42&lt;&gt;""),--($D$14:$Q$14="")))</f>
        <v/>
      </c>
    </row>
    <row r="43" ht="18" customHeight="1">
      <c r="A43" s="20">
        <f>IF($AM43=0,"",ROW()-14)</f>
        <v/>
      </c>
      <c r="B43" s="24" t="n"/>
      <c r="C43" s="22" t="n"/>
      <c r="D43" s="22" t="n"/>
      <c r="E43" s="22" t="n"/>
      <c r="F43" s="22" t="n"/>
      <c r="G43" s="22" t="n"/>
      <c r="H43" s="22" t="n"/>
      <c r="I43" s="22" t="n"/>
      <c r="J43" s="22" t="n"/>
      <c r="K43" s="22" t="n"/>
      <c r="L43" s="22" t="n"/>
      <c r="M43" s="22" t="n"/>
      <c r="N43" s="22" t="n"/>
      <c r="O43" s="22" t="n"/>
      <c r="P43" s="22" t="n"/>
      <c r="Q43" s="22" t="n"/>
      <c r="R43" s="23">
        <f>IF($AM43=0,"",IF(SUMPRODUCT(MAX((Changes!$C$6:$C$55=$A43)*Changes!$G$6:$G$55))=0,"",SUMPRODUCT(MAX((Changes!$C$6:$C$55=$A43)*Changes!$G$6:$G$55))))</f>
        <v/>
      </c>
      <c r="S43" s="14" t="n"/>
      <c r="T43" s="9" t="n"/>
      <c r="V43" s="20">
        <f>IF($AM43=0,"",COUNTIF($D43:$Q43,"A")+COUNTIF($D43:$Q43,"A/R"))</f>
        <v/>
      </c>
      <c r="W43" s="20">
        <f>IF($AM43=0,"",COUNTIF($D43:$Q43,"R")+COUNTIF($D43:$Q43,"A/R"))</f>
        <v/>
      </c>
      <c r="X43" s="16">
        <f>IF($AA43="","",INDEX(People!$D$6:$D$19,$AA43)&amp;"")</f>
        <v/>
      </c>
      <c r="Y43" s="16">
        <f>IF($AM43=0,"",IF($B43="","△ Name the decision",IF($V43=0,"△ No one is accountable",IF($V43&gt;1,"△ More than one person is accountable",IF($AN43&gt;0,"△ A letter is under a column with no name on People",IF($AH43=1,IF($AB43="Person","△ "&amp;$X43&amp;" leaves before the planned finish",IF($AB43="Group","△ "&amp;$X43&amp;" is a group",IF($AB43="Agent","△ "&amp;$X43&amp;" is an agent",IF($AB43="Post not filled","△ "&amp;$X43&amp;" is a post nobody holds yet","△ Pick a Kind for "&amp;$X43&amp;" on People")))),IF(AND($AI43=1,COUNT($S$15:$S$44)&gt;0),"△ "&amp;$X43&amp;IF(ISNUMBER($S43)," hasn't said yes since the row changed"," hasn't said yes to this row"),IF($AJ43=1,"△ No one is doing the work",IF($AK43=1,"△ "&amp;$X43&amp;IF($AD43=""," has no Team on People"," signs off their own team's work"),"○ Clear")))))))))</f>
        <v/>
      </c>
      <c r="AA43" s="16">
        <f>IF($V43&lt;&gt;1,"",IFERROR(MATCH("A",$D43:$Q43,0),MATCH("A/R",$D43:$Q43,0)))</f>
        <v/>
      </c>
      <c r="AB43" s="16">
        <f>IF($AA43="","",INDEX(People!$E$6:$E$19,$AA43)&amp;"")</f>
        <v/>
      </c>
      <c r="AC43" s="16">
        <f>IF($AA43="","",IF(INDEX(People!$G$6:$G$19,$AA43)="","",INDEX(People!$G$6:$G$19,$AA43)))</f>
        <v/>
      </c>
      <c r="AD43" s="16">
        <f>IF($AA43="","",INDEX(People!$F$6:$F$19,$AA43)&amp;"")</f>
        <v/>
      </c>
      <c r="AE43" s="16">
        <f>IF($AA43="","",IF(COUNTIF($D43:$Q43,"A/R")=1,1,0))</f>
        <v/>
      </c>
      <c r="AF43" s="16">
        <f>IF(OR($AA43="",$AD43=""),0,SUMPRODUCT(--($D43:$Q43="R"),--($D$13:$Q$13=$AD43)))</f>
        <v/>
      </c>
      <c r="AG43" s="16">
        <f>IF($AM43=0,0,IF($V43=1,0,1))</f>
        <v/>
      </c>
      <c r="AH43" s="16">
        <f>IF($AA43="",0,IF($AB43&lt;&gt;"Person",1,IF(AND(ISNUMBER($AC43),ISNUMBER($D$9)),--($AC43&lt;$D$9),0)))</f>
        <v/>
      </c>
      <c r="AI43" s="16">
        <f>IF(OR($AA43="",$AH43=1),0,IF(NOT(ISNUMBER($S43)),1,IF(AND(ISNUMBER($R43),$S43&lt;$R43),1,0)))</f>
        <v/>
      </c>
      <c r="AJ43" s="16">
        <f>IF($AM43=0,0,--($W43=0))</f>
        <v/>
      </c>
      <c r="AK43" s="16">
        <f>IF(OR($AA43="",$C43&lt;&gt;"Yes"),0,IF(OR($AE43=1,$AD43="",$AF43&gt;0),1,0))</f>
        <v/>
      </c>
      <c r="AM43" s="16">
        <f>IF(OR($B43&lt;&gt;"",COUNTA($D43:$Q43)&gt;0),1,0)</f>
        <v/>
      </c>
      <c r="AN43" s="16">
        <f>IF($AM43=0,0,SUMPRODUCT(--($D43:$Q43&lt;&gt;""),--($D$14:$Q$14="")))</f>
        <v/>
      </c>
    </row>
    <row r="44" ht="18" customHeight="1">
      <c r="A44" s="20">
        <f>IF($AM44=0,"",ROW()-14)</f>
        <v/>
      </c>
      <c r="B44" s="24" t="n"/>
      <c r="C44" s="22" t="n"/>
      <c r="D44" s="22" t="n"/>
      <c r="E44" s="22" t="n"/>
      <c r="F44" s="22" t="n"/>
      <c r="G44" s="22" t="n"/>
      <c r="H44" s="22" t="n"/>
      <c r="I44" s="22" t="n"/>
      <c r="J44" s="22" t="n"/>
      <c r="K44" s="22" t="n"/>
      <c r="L44" s="22" t="n"/>
      <c r="M44" s="22" t="n"/>
      <c r="N44" s="22" t="n"/>
      <c r="O44" s="22" t="n"/>
      <c r="P44" s="22" t="n"/>
      <c r="Q44" s="22" t="n"/>
      <c r="R44" s="23">
        <f>IF($AM44=0,"",IF(SUMPRODUCT(MAX((Changes!$C$6:$C$55=$A44)*Changes!$G$6:$G$55))=0,"",SUMPRODUCT(MAX((Changes!$C$6:$C$55=$A44)*Changes!$G$6:$G$55))))</f>
        <v/>
      </c>
      <c r="S44" s="14" t="n"/>
      <c r="T44" s="9" t="n"/>
      <c r="V44" s="20">
        <f>IF($AM44=0,"",COUNTIF($D44:$Q44,"A")+COUNTIF($D44:$Q44,"A/R"))</f>
        <v/>
      </c>
      <c r="W44" s="20">
        <f>IF($AM44=0,"",COUNTIF($D44:$Q44,"R")+COUNTIF($D44:$Q44,"A/R"))</f>
        <v/>
      </c>
      <c r="X44" s="16">
        <f>IF($AA44="","",INDEX(People!$D$6:$D$19,$AA44)&amp;"")</f>
        <v/>
      </c>
      <c r="Y44" s="16">
        <f>IF($AM44=0,"",IF($B44="","△ Name the decision",IF($V44=0,"△ No one is accountable",IF($V44&gt;1,"△ More than one person is accountable",IF($AN44&gt;0,"△ A letter is under a column with no name on People",IF($AH44=1,IF($AB44="Person","△ "&amp;$X44&amp;" leaves before the planned finish",IF($AB44="Group","△ "&amp;$X44&amp;" is a group",IF($AB44="Agent","△ "&amp;$X44&amp;" is an agent",IF($AB44="Post not filled","△ "&amp;$X44&amp;" is a post nobody holds yet","△ Pick a Kind for "&amp;$X44&amp;" on People")))),IF(AND($AI44=1,COUNT($S$15:$S$44)&gt;0),"△ "&amp;$X44&amp;IF(ISNUMBER($S44)," hasn't said yes since the row changed"," hasn't said yes to this row"),IF($AJ44=1,"△ No one is doing the work",IF($AK44=1,"△ "&amp;$X44&amp;IF($AD44=""," has no Team on People"," signs off their own team's work"),"○ Clear")))))))))</f>
        <v/>
      </c>
      <c r="AA44" s="16">
        <f>IF($V44&lt;&gt;1,"",IFERROR(MATCH("A",$D44:$Q44,0),MATCH("A/R",$D44:$Q44,0)))</f>
        <v/>
      </c>
      <c r="AB44" s="16">
        <f>IF($AA44="","",INDEX(People!$E$6:$E$19,$AA44)&amp;"")</f>
        <v/>
      </c>
      <c r="AC44" s="16">
        <f>IF($AA44="","",IF(INDEX(People!$G$6:$G$19,$AA44)="","",INDEX(People!$G$6:$G$19,$AA44)))</f>
        <v/>
      </c>
      <c r="AD44" s="16">
        <f>IF($AA44="","",INDEX(People!$F$6:$F$19,$AA44)&amp;"")</f>
        <v/>
      </c>
      <c r="AE44" s="16">
        <f>IF($AA44="","",IF(COUNTIF($D44:$Q44,"A/R")=1,1,0))</f>
        <v/>
      </c>
      <c r="AF44" s="16">
        <f>IF(OR($AA44="",$AD44=""),0,SUMPRODUCT(--($D44:$Q44="R"),--($D$13:$Q$13=$AD44)))</f>
        <v/>
      </c>
      <c r="AG44" s="16">
        <f>IF($AM44=0,0,IF($V44=1,0,1))</f>
        <v/>
      </c>
      <c r="AH44" s="16">
        <f>IF($AA44="",0,IF($AB44&lt;&gt;"Person",1,IF(AND(ISNUMBER($AC44),ISNUMBER($D$9)),--($AC44&lt;$D$9),0)))</f>
        <v/>
      </c>
      <c r="AI44" s="16">
        <f>IF(OR($AA44="",$AH44=1),0,IF(NOT(ISNUMBER($S44)),1,IF(AND(ISNUMBER($R44),$S44&lt;$R44),1,0)))</f>
        <v/>
      </c>
      <c r="AJ44" s="16">
        <f>IF($AM44=0,0,--($W44=0))</f>
        <v/>
      </c>
      <c r="AK44" s="16">
        <f>IF(OR($AA44="",$C44&lt;&gt;"Yes"),0,IF(OR($AE44=1,$AD44="",$AF44&gt;0),1,0))</f>
        <v/>
      </c>
      <c r="AM44" s="16">
        <f>IF(OR($B44&lt;&gt;"",COUNTA($D44:$Q44)&gt;0),1,0)</f>
        <v/>
      </c>
      <c r="AN44" s="16">
        <f>IF($AM44=0,0,SUMPRODUCT(--($D44:$Q44&lt;&gt;""),--($D$14:$Q$14="")))</f>
        <v/>
      </c>
    </row>
    <row r="46">
      <c r="B46" s="11" t="inlineStr">
        <is>
          <t>Accountable for, decisions</t>
        </is>
      </c>
      <c r="D46" s="20">
        <f>IF(D$14="","",COUNTIF(D$15:D$44,"A")+COUNTIF(D$15:D$44,"A/R"))</f>
        <v/>
      </c>
      <c r="E46" s="20">
        <f>IF(E$14="","",COUNTIF(E$15:E$44,"A")+COUNTIF(E$15:E$44,"A/R"))</f>
        <v/>
      </c>
      <c r="F46" s="20">
        <f>IF(F$14="","",COUNTIF(F$15:F$44,"A")+COUNTIF(F$15:F$44,"A/R"))</f>
        <v/>
      </c>
      <c r="G46" s="20">
        <f>IF(G$14="","",COUNTIF(G$15:G$44,"A")+COUNTIF(G$15:G$44,"A/R"))</f>
        <v/>
      </c>
      <c r="H46" s="20">
        <f>IF(H$14="","",COUNTIF(H$15:H$44,"A")+COUNTIF(H$15:H$44,"A/R"))</f>
        <v/>
      </c>
      <c r="I46" s="20">
        <f>IF(I$14="","",COUNTIF(I$15:I$44,"A")+COUNTIF(I$15:I$44,"A/R"))</f>
        <v/>
      </c>
      <c r="J46" s="20">
        <f>IF(J$14="","",COUNTIF(J$15:J$44,"A")+COUNTIF(J$15:J$44,"A/R"))</f>
        <v/>
      </c>
      <c r="K46" s="20">
        <f>IF(K$14="","",COUNTIF(K$15:K$44,"A")+COUNTIF(K$15:K$44,"A/R"))</f>
        <v/>
      </c>
      <c r="L46" s="20">
        <f>IF(L$14="","",COUNTIF(L$15:L$44,"A")+COUNTIF(L$15:L$44,"A/R"))</f>
        <v/>
      </c>
      <c r="M46" s="20">
        <f>IF(M$14="","",COUNTIF(M$15:M$44,"A")+COUNTIF(M$15:M$44,"A/R"))</f>
        <v/>
      </c>
      <c r="N46" s="20">
        <f>IF(N$14="","",COUNTIF(N$15:N$44,"A")+COUNTIF(N$15:N$44,"A/R"))</f>
        <v/>
      </c>
      <c r="O46" s="20">
        <f>IF(O$14="","",COUNTIF(O$15:O$44,"A")+COUNTIF(O$15:O$44,"A/R"))</f>
        <v/>
      </c>
      <c r="P46" s="20">
        <f>IF(P$14="","",COUNTIF(P$15:P$44,"A")+COUNTIF(P$15:P$44,"A/R"))</f>
        <v/>
      </c>
      <c r="Q46" s="20">
        <f>IF(Q$14="","",COUNTIF(Q$15:Q$44,"A")+COUNTIF(Q$15:Q$44,"A/R"))</f>
        <v/>
      </c>
    </row>
    <row r="47">
      <c r="B47" s="11" t="inlineStr">
        <is>
          <t>Doing the work on, decisions</t>
        </is>
      </c>
      <c r="D47" s="20">
        <f>IF(D$14="","",COUNTIF(D$15:D$44,"R")+COUNTIF(D$15:D$44,"A/R"))</f>
        <v/>
      </c>
      <c r="E47" s="20">
        <f>IF(E$14="","",COUNTIF(E$15:E$44,"R")+COUNTIF(E$15:E$44,"A/R"))</f>
        <v/>
      </c>
      <c r="F47" s="20">
        <f>IF(F$14="","",COUNTIF(F$15:F$44,"R")+COUNTIF(F$15:F$44,"A/R"))</f>
        <v/>
      </c>
      <c r="G47" s="20">
        <f>IF(G$14="","",COUNTIF(G$15:G$44,"R")+COUNTIF(G$15:G$44,"A/R"))</f>
        <v/>
      </c>
      <c r="H47" s="20">
        <f>IF(H$14="","",COUNTIF(H$15:H$44,"R")+COUNTIF(H$15:H$44,"A/R"))</f>
        <v/>
      </c>
      <c r="I47" s="20">
        <f>IF(I$14="","",COUNTIF(I$15:I$44,"R")+COUNTIF(I$15:I$44,"A/R"))</f>
        <v/>
      </c>
      <c r="J47" s="20">
        <f>IF(J$14="","",COUNTIF(J$15:J$44,"R")+COUNTIF(J$15:J$44,"A/R"))</f>
        <v/>
      </c>
      <c r="K47" s="20">
        <f>IF(K$14="","",COUNTIF(K$15:K$44,"R")+COUNTIF(K$15:K$44,"A/R"))</f>
        <v/>
      </c>
      <c r="L47" s="20">
        <f>IF(L$14="","",COUNTIF(L$15:L$44,"R")+COUNTIF(L$15:L$44,"A/R"))</f>
        <v/>
      </c>
      <c r="M47" s="20">
        <f>IF(M$14="","",COUNTIF(M$15:M$44,"R")+COUNTIF(M$15:M$44,"A/R"))</f>
        <v/>
      </c>
      <c r="N47" s="20">
        <f>IF(N$14="","",COUNTIF(N$15:N$44,"R")+COUNTIF(N$15:N$44,"A/R"))</f>
        <v/>
      </c>
      <c r="O47" s="20">
        <f>IF(O$14="","",COUNTIF(O$15:O$44,"R")+COUNTIF(O$15:O$44,"A/R"))</f>
        <v/>
      </c>
      <c r="P47" s="20">
        <f>IF(P$14="","",COUNTIF(P$15:P$44,"R")+COUNTIF(P$15:P$44,"A/R"))</f>
        <v/>
      </c>
      <c r="Q47" s="20">
        <f>IF(Q$14="","",COUNTIF(Q$15:Q$44,"R")+COUNTIF(Q$15:Q$44,"A/R"))</f>
        <v/>
      </c>
    </row>
  </sheetData>
  <sheetProtection selectLockedCells="0" selectUnlockedCells="0" sheet="1" objects="0" insertRows="1" insertHyperlinks="1" autoFilter="0" scenarios="0" formatColumns="0" deleteColumns="1" insertColumns="1" pivotTables="1" deleteRows="1" formatCells="0" formatRows="0" sort="0"/>
  <autoFilter ref="A14:Y44"/>
  <mergeCells count="7">
    <mergeCell ref="D9:J9"/>
    <mergeCell ref="D7:J7"/>
    <mergeCell ref="D8:J8"/>
    <mergeCell ref="D6:J6"/>
    <mergeCell ref="D10:J10"/>
    <mergeCell ref="D11:J11"/>
    <mergeCell ref="D5:J5"/>
  </mergeCells>
  <conditionalFormatting sqref="D15:Q44">
    <cfRule type="expression" priority="1" dxfId="0" stopIfTrue="0">
      <formula>D$14=""</formula>
    </cfRule>
  </conditionalFormatting>
  <conditionalFormatting sqref="Y15:Y44">
    <cfRule type="expression" priority="2" dxfId="1" stopIfTrue="0">
      <formula>LEFT(Y15,1)="△"</formula>
    </cfRule>
  </conditionalFormatting>
  <conditionalFormatting sqref="B3">
    <cfRule type="expression" priority="3" dxfId="1" stopIfTrue="0">
      <formula>LEFT(B3,1)="△"</formula>
    </cfRule>
  </conditionalFormatting>
  <dataValidations count="8">
    <dataValidation sqref="D7" showDropDown="0" showInputMessage="0" showErrorMessage="1" allowBlank="1" errorTitle="Check this entry" error="Pick a name from People. If the Owner isn't there, add them on People first." type="list" errorStyle="stop">
      <formula1>People!$D$6:$D$19</formula1>
    </dataValidation>
    <dataValidation sqref="D9" showDropDown="0" showInputMessage="0" showErrorMessage="1" allowBlank="1" errorTitle="Check this entry" error="Type a date, such as 30 Jun 2027." type="date" errorStyle="stop" operator="between">
      <formula1>36526</formula1>
      <formula2>73415</formula2>
    </dataValidation>
    <dataValidation sqref="D11" showDropDown="0" showInputMessage="0" showErrorMessage="1" allowBlank="1" errorTitle="Check this entry" error="Type a date, such as 30 Jun 2027." type="date" errorStyle="stop" operator="between">
      <formula1>36526</formula1>
      <formula2>73415</formula2>
    </dataValidation>
    <dataValidation sqref="B16:B44" showDropDown="0" showInputMessage="0" showErrorMessage="1" allowBlank="1" errorTitle="Check this entry" error="Keep it to one decision in 120 characters." type="textLength" errorStyle="stop" operator="lessThanOrEqual">
      <formula1>120</formula1>
    </dataValidation>
    <dataValidation sqref="C15:C44" showDropDown="0" showInputMessage="0" showErrorMessage="1" allowBlank="1" errorTitle="Check this entry" error="Pick Yes or No, or leave it blank." type="list" errorStyle="stop">
      <formula1>"Yes,No"</formula1>
    </dataValidation>
    <dataValidation sqref="D15:Q44" showDropDown="0" showInputMessage="0" showErrorMessage="1" allowBlank="1" errorTitle="Check this entry" error="Type R, A, C, I or A/R, or leave the cell blank." type="list" errorStyle="stop">
      <formula1>"R,A,C,I,A/R"</formula1>
    </dataValidation>
    <dataValidation sqref="S15:S44" showDropDown="0" showInputMessage="0" showErrorMessage="1" allowBlank="1" errorTitle="Check this entry" error="Type the date the A said yes, such as 15 Oct 2026." type="date" errorStyle="stop" operator="between">
      <formula1>36526</formula1>
      <formula2>73415</formula2>
    </dataValidation>
    <dataValidation sqref="T15:T44" showDropDown="0" showInputMessage="0" showErrorMessage="1" allowBlank="1" errorTitle="Check this entry" error="Pick a gate from the list. The names are on Read me, where you can change them to match your gate map." type="list" errorStyle="stop">
      <formula1>'Read me'!$B$56:$B$65</formula1>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K19"/>
  <sheetViews>
    <sheetView showGridLines="0" tabSelected="0" workbookViewId="0">
      <selection activeCell="A1" sqref="A1"/>
    </sheetView>
  </sheetViews>
  <sheetFormatPr baseColWidth="8" defaultRowHeight="15"/>
  <cols>
    <col width="17" customWidth="1" min="1" max="1"/>
    <col width="34" customWidth="1" min="2" max="2"/>
    <col width="26" customWidth="1" min="3" max="3"/>
    <col width="40" customWidth="1" min="4" max="4"/>
    <col width="16" customWidth="1" min="5" max="5"/>
    <col width="18" customWidth="1" min="6" max="6"/>
    <col width="13" customWidth="1" min="7" max="7"/>
    <col width="30" customWidth="1" min="8" max="8"/>
    <col width="2" customWidth="1" min="9" max="9"/>
    <col width="2" customWidth="1" min="10" max="10"/>
    <col width="20" customWidth="1" min="11" max="11"/>
  </cols>
  <sheetData>
    <row r="1" ht="36" customHeight="1">
      <c r="B1" s="1" t="inlineStr">
        <is>
          <t>People (Example)</t>
        </is>
      </c>
    </row>
    <row r="2" ht="16" customHeight="1">
      <c r="A2" s="25">
        <f>IF(RACI!$D$5="","","Project: "&amp;RACI!$D$5&amp;IF(RACI!$D$6="",".",". Sits under: "&amp;RACI!$D$6&amp;"."))</f>
        <v/>
      </c>
    </row>
    <row r="3" ht="18" customHeight="1">
      <c r="A3" s="3" t="inlineStr">
        <is>
          <t>Example. Hollins Software and everyone in it are made up. Billing Engine Rewrite, as of 22 Oct 2026. Clear the white cells to start your own.</t>
        </is>
      </c>
      <c r="B3" s="4" t="n"/>
      <c r="C3" s="4" t="n"/>
      <c r="D3" s="4" t="n"/>
      <c r="E3" s="4" t="n"/>
      <c r="F3" s="4" t="n"/>
      <c r="G3" s="4" t="n"/>
      <c r="H3" s="4" t="n"/>
      <c r="I3" s="4" t="n"/>
      <c r="J3" s="4" t="n"/>
      <c r="K3" s="4" t="n"/>
    </row>
    <row r="4" ht="18" customHeight="1">
      <c r="A4" s="15" t="inlineStr">
        <is>
          <t>PEOPLE</t>
        </is>
      </c>
      <c r="B4" s="15" t="n"/>
      <c r="C4" s="15" t="n"/>
      <c r="D4" s="15" t="n"/>
      <c r="E4" s="15" t="n"/>
      <c r="F4" s="15" t="n"/>
      <c r="G4" s="15" t="n"/>
      <c r="H4" s="15" t="n"/>
      <c r="I4" s="15" t="n"/>
      <c r="J4" s="15" t="n"/>
      <c r="K4" s="15" t="n"/>
    </row>
    <row r="5" ht="30" customHeight="1">
      <c r="A5" s="17" t="inlineStr">
        <is>
          <t>#</t>
        </is>
      </c>
      <c r="B5" s="18" t="inlineStr">
        <is>
          <t>Person</t>
        </is>
      </c>
      <c r="C5" s="18" t="inlineStr">
        <is>
          <t>Role</t>
        </is>
      </c>
      <c r="D5" s="17" t="inlineStr">
        <is>
          <t>As the Register writes it</t>
        </is>
      </c>
      <c r="E5" s="18" t="inlineStr">
        <is>
          <t>Kind</t>
        </is>
      </c>
      <c r="F5" s="18" t="inlineStr">
        <is>
          <t>Team</t>
        </is>
      </c>
      <c r="G5" s="18" t="inlineStr">
        <is>
          <t>Until</t>
        </is>
      </c>
      <c r="H5" s="17" t="inlineStr">
        <is>
          <t>Row check</t>
        </is>
      </c>
      <c r="K5" s="18" t="inlineStr">
        <is>
          <t>Teams</t>
        </is>
      </c>
    </row>
    <row r="6" ht="18" customHeight="1">
      <c r="A6" s="20" t="n">
        <v>1</v>
      </c>
      <c r="B6" s="9" t="inlineStr">
        <is>
          <t>Anders</t>
        </is>
      </c>
      <c r="C6" s="9" t="inlineStr">
        <is>
          <t>Engineering Manager</t>
        </is>
      </c>
      <c r="D6" s="16">
        <f>IF($B6="","",IF($C6="",$B6,$B6&amp;" ("&amp;$C6&amp;")"))</f>
        <v/>
      </c>
      <c r="E6" s="9" t="inlineStr">
        <is>
          <t>Person</t>
        </is>
      </c>
      <c r="F6" s="9" t="inlineStr">
        <is>
          <t>Engineering</t>
        </is>
      </c>
      <c r="G6" s="14" t="n"/>
      <c r="H6" s="16">
        <f>IF($B6="","",IF(COUNTIF($B$6:$B$19,$B6)&gt;1,"△ Name used twice",IF($E6="","△ Pick a Kind",IF(AND($G6&lt;&gt;"",NOT(ISNUMBER($G6))),"△ Until isn't a date",IF(AND($F6&lt;&gt;"",COUNTIF($K$6:$K$17,$F6)=0),"△ Team isn't on the Teams list","○ Clear")))))</f>
        <v/>
      </c>
      <c r="K6" s="9" t="inlineStr">
        <is>
          <t>Executive</t>
        </is>
      </c>
    </row>
    <row r="7" ht="18" customHeight="1">
      <c r="A7" s="20" t="n">
        <v>2</v>
      </c>
      <c r="B7" s="9" t="inlineStr">
        <is>
          <t>Hugo</t>
        </is>
      </c>
      <c r="C7" s="9" t="inlineStr">
        <is>
          <t>Program Manager</t>
        </is>
      </c>
      <c r="D7" s="16">
        <f>IF($B7="","",IF($C7="",$B7,$B7&amp;" ("&amp;$C7&amp;")"))</f>
        <v/>
      </c>
      <c r="E7" s="9" t="inlineStr">
        <is>
          <t>Person</t>
        </is>
      </c>
      <c r="F7" s="9" t="inlineStr">
        <is>
          <t>Program office</t>
        </is>
      </c>
      <c r="G7" s="14" t="n"/>
      <c r="H7" s="16">
        <f>IF($B7="","",IF(COUNTIF($B$6:$B$19,$B7)&gt;1,"△ Name used twice",IF($E7="","△ Pick a Kind",IF(AND($G7&lt;&gt;"",NOT(ISNUMBER($G7))),"△ Until isn't a date",IF(AND($F7&lt;&gt;"",COUNTIF($K$6:$K$17,$F7)=0),"△ Team isn't on the Teams list","○ Clear")))))</f>
        <v/>
      </c>
      <c r="K7" s="9" t="inlineStr">
        <is>
          <t>Program office</t>
        </is>
      </c>
    </row>
    <row r="8" ht="18" customHeight="1">
      <c r="A8" s="20" t="n">
        <v>3</v>
      </c>
      <c r="B8" s="9" t="inlineStr">
        <is>
          <t>Priya</t>
        </is>
      </c>
      <c r="C8" s="9" t="inlineStr">
        <is>
          <t>CTO</t>
        </is>
      </c>
      <c r="D8" s="16">
        <f>IF($B8="","",IF($C8="",$B8,$B8&amp;" ("&amp;$C8&amp;")"))</f>
        <v/>
      </c>
      <c r="E8" s="9" t="inlineStr">
        <is>
          <t>Person</t>
        </is>
      </c>
      <c r="F8" s="9" t="inlineStr">
        <is>
          <t>Executive</t>
        </is>
      </c>
      <c r="G8" s="14" t="n"/>
      <c r="H8" s="16">
        <f>IF($B8="","",IF(COUNTIF($B$6:$B$19,$B8)&gt;1,"△ Name used twice",IF($E8="","△ Pick a Kind",IF(AND($G8&lt;&gt;"",NOT(ISNUMBER($G8))),"△ Until isn't a date",IF(AND($F8&lt;&gt;"",COUNTIF($K$6:$K$17,$F8)=0),"△ Team isn't on the Teams list","○ Clear")))))</f>
        <v/>
      </c>
      <c r="K8" s="9" t="inlineStr">
        <is>
          <t>Engineering</t>
        </is>
      </c>
    </row>
    <row r="9" ht="18" customHeight="1">
      <c r="A9" s="20" t="n">
        <v>4</v>
      </c>
      <c r="B9" s="9" t="inlineStr">
        <is>
          <t>Sponsor (not yet named)</t>
        </is>
      </c>
      <c r="C9" s="9" t="n"/>
      <c r="D9" s="16">
        <f>IF($B9="","",IF($C9="",$B9,$B9&amp;" ("&amp;$C9&amp;")"))</f>
        <v/>
      </c>
      <c r="E9" s="9" t="inlineStr">
        <is>
          <t>Post not filled</t>
        </is>
      </c>
      <c r="F9" s="9" t="inlineStr">
        <is>
          <t>Executive</t>
        </is>
      </c>
      <c r="G9" s="14" t="n"/>
      <c r="H9" s="16">
        <f>IF($B9="","",IF(COUNTIF($B$6:$B$19,$B9)&gt;1,"△ Name used twice",IF($E9="","△ Pick a Kind",IF(AND($G9&lt;&gt;"",NOT(ISNUMBER($G9))),"△ Until isn't a date",IF(AND($F9&lt;&gt;"",COUNTIF($K$6:$K$17,$F9)=0),"△ Team isn't on the Teams list","○ Clear")))))</f>
        <v/>
      </c>
      <c r="K9" s="9" t="inlineStr">
        <is>
          <t>Security</t>
        </is>
      </c>
    </row>
    <row r="10" ht="18" customHeight="1">
      <c r="A10" s="20" t="n">
        <v>5</v>
      </c>
      <c r="B10" s="9" t="inlineStr">
        <is>
          <t>Imani</t>
        </is>
      </c>
      <c r="C10" s="9" t="inlineStr">
        <is>
          <t>Security Lead</t>
        </is>
      </c>
      <c r="D10" s="16">
        <f>IF($B10="","",IF($C10="",$B10,$B10&amp;" ("&amp;$C10&amp;")"))</f>
        <v/>
      </c>
      <c r="E10" s="9" t="inlineStr">
        <is>
          <t>Person</t>
        </is>
      </c>
      <c r="F10" s="9" t="inlineStr">
        <is>
          <t>Security</t>
        </is>
      </c>
      <c r="G10" s="14" t="n"/>
      <c r="H10" s="16">
        <f>IF($B10="","",IF(COUNTIF($B$6:$B$19,$B10)&gt;1,"△ Name used twice",IF($E10="","△ Pick a Kind",IF(AND($G10&lt;&gt;"",NOT(ISNUMBER($G10))),"△ Until isn't a date",IF(AND($F10&lt;&gt;"",COUNTIF($K$6:$K$17,$F10)=0),"△ Team isn't on the Teams list","○ Clear")))))</f>
        <v/>
      </c>
      <c r="K10" s="9" t="inlineStr">
        <is>
          <t>Finance</t>
        </is>
      </c>
    </row>
    <row r="11" ht="18" customHeight="1">
      <c r="A11" s="20" t="n">
        <v>6</v>
      </c>
      <c r="B11" s="9" t="inlineStr">
        <is>
          <t>Esi</t>
        </is>
      </c>
      <c r="C11" s="9" t="inlineStr">
        <is>
          <t>Finance Operations Analyst</t>
        </is>
      </c>
      <c r="D11" s="16">
        <f>IF($B11="","",IF($C11="",$B11,$B11&amp;" ("&amp;$C11&amp;")"))</f>
        <v/>
      </c>
      <c r="E11" s="9" t="inlineStr">
        <is>
          <t>Person</t>
        </is>
      </c>
      <c r="F11" s="9" t="inlineStr">
        <is>
          <t>Finance</t>
        </is>
      </c>
      <c r="G11" s="14" t="n">
        <v>46374</v>
      </c>
      <c r="H11" s="16">
        <f>IF($B11="","",IF(COUNTIF($B$6:$B$19,$B11)&gt;1,"△ Name used twice",IF($E11="","△ Pick a Kind",IF(AND($G11&lt;&gt;"",NOT(ISNUMBER($G11))),"△ Until isn't a date",IF(AND($F11&lt;&gt;"",COUNTIF($K$6:$K$17,$F11)=0),"△ Team isn't on the Teams list","○ Clear")))))</f>
        <v/>
      </c>
      <c r="K11" s="9" t="inlineStr">
        <is>
          <t>Support</t>
        </is>
      </c>
    </row>
    <row r="12" ht="18" customHeight="1">
      <c r="A12" s="20" t="n">
        <v>7</v>
      </c>
      <c r="B12" s="9" t="inlineStr">
        <is>
          <t>Noor</t>
        </is>
      </c>
      <c r="C12" s="9" t="inlineStr">
        <is>
          <t>Support Lead</t>
        </is>
      </c>
      <c r="D12" s="16">
        <f>IF($B12="","",IF($C12="",$B12,$B12&amp;" ("&amp;$C12&amp;")"))</f>
        <v/>
      </c>
      <c r="E12" s="9" t="inlineStr">
        <is>
          <t>Person</t>
        </is>
      </c>
      <c r="F12" s="9" t="inlineStr">
        <is>
          <t>Support</t>
        </is>
      </c>
      <c r="G12" s="14" t="n"/>
      <c r="H12" s="16">
        <f>IF($B12="","",IF(COUNTIF($B$6:$B$19,$B12)&gt;1,"△ Name used twice",IF($E12="","△ Pick a Kind",IF(AND($G12&lt;&gt;"",NOT(ISNUMBER($G12))),"△ Until isn't a date",IF(AND($F12&lt;&gt;"",COUNTIF($K$6:$K$17,$F12)=0),"△ Team isn't on the Teams list","○ Clear")))))</f>
        <v/>
      </c>
      <c r="K12" s="9" t="n"/>
    </row>
    <row r="13" ht="18" customHeight="1">
      <c r="A13" s="20" t="n">
        <v>8</v>
      </c>
      <c r="B13" s="9" t="inlineStr">
        <is>
          <t>Support team</t>
        </is>
      </c>
      <c r="C13" s="9" t="n"/>
      <c r="D13" s="16">
        <f>IF($B13="","",IF($C13="",$B13,$B13&amp;" ("&amp;$C13&amp;")"))</f>
        <v/>
      </c>
      <c r="E13" s="9" t="inlineStr">
        <is>
          <t>Group</t>
        </is>
      </c>
      <c r="F13" s="9" t="inlineStr">
        <is>
          <t>Support</t>
        </is>
      </c>
      <c r="G13" s="14" t="n"/>
      <c r="H13" s="16">
        <f>IF($B13="","",IF(COUNTIF($B$6:$B$19,$B13)&gt;1,"△ Name used twice",IF($E13="","△ Pick a Kind",IF(AND($G13&lt;&gt;"",NOT(ISNUMBER($G13))),"△ Until isn't a date",IF(AND($F13&lt;&gt;"",COUNTIF($K$6:$K$17,$F13)=0),"△ Team isn't on the Teams list","○ Clear")))))</f>
        <v/>
      </c>
      <c r="K13" s="9" t="n"/>
    </row>
    <row r="14" ht="18" customHeight="1">
      <c r="A14" s="20" t="n">
        <v>9</v>
      </c>
      <c r="B14" s="9" t="inlineStr">
        <is>
          <t>Build agent (coding agent, works for Anders)</t>
        </is>
      </c>
      <c r="C14" s="9" t="n"/>
      <c r="D14" s="16">
        <f>IF($B14="","",IF($C14="",$B14,$B14&amp;" ("&amp;$C14&amp;")"))</f>
        <v/>
      </c>
      <c r="E14" s="9" t="inlineStr">
        <is>
          <t>Agent</t>
        </is>
      </c>
      <c r="F14" s="9" t="inlineStr">
        <is>
          <t>Engineering</t>
        </is>
      </c>
      <c r="G14" s="14" t="n"/>
      <c r="H14" s="16">
        <f>IF($B14="","",IF(COUNTIF($B$6:$B$19,$B14)&gt;1,"△ Name used twice",IF($E14="","△ Pick a Kind",IF(AND($G14&lt;&gt;"",NOT(ISNUMBER($G14))),"△ Until isn't a date",IF(AND($F14&lt;&gt;"",COUNTIF($K$6:$K$17,$F14)=0),"△ Team isn't on the Teams list","○ Clear")))))</f>
        <v/>
      </c>
      <c r="K14" s="9" t="n"/>
    </row>
    <row r="15" ht="18" customHeight="1">
      <c r="A15" s="20" t="n">
        <v>10</v>
      </c>
      <c r="B15" s="9" t="inlineStr">
        <is>
          <t>Rhys</t>
        </is>
      </c>
      <c r="C15" s="9" t="inlineStr">
        <is>
          <t>Finance Operations Lead</t>
        </is>
      </c>
      <c r="D15" s="16">
        <f>IF($B15="","",IF($C15="",$B15,$B15&amp;" ("&amp;$C15&amp;")"))</f>
        <v/>
      </c>
      <c r="E15" s="9" t="inlineStr">
        <is>
          <t>Person</t>
        </is>
      </c>
      <c r="F15" s="9" t="inlineStr">
        <is>
          <t>Finance</t>
        </is>
      </c>
      <c r="G15" s="14" t="n"/>
      <c r="H15" s="16">
        <f>IF($B15="","",IF(COUNTIF($B$6:$B$19,$B15)&gt;1,"△ Name used twice",IF($E15="","△ Pick a Kind",IF(AND($G15&lt;&gt;"",NOT(ISNUMBER($G15))),"△ Until isn't a date",IF(AND($F15&lt;&gt;"",COUNTIF($K$6:$K$17,$F15)=0),"△ Team isn't on the Teams list","○ Clear")))))</f>
        <v/>
      </c>
      <c r="K15" s="9" t="n"/>
    </row>
    <row r="16" ht="18" customHeight="1">
      <c r="A16" s="20" t="n">
        <v>11</v>
      </c>
      <c r="B16" s="9" t="n"/>
      <c r="C16" s="9" t="n"/>
      <c r="D16" s="16">
        <f>IF($B16="","",IF($C16="",$B16,$B16&amp;" ("&amp;$C16&amp;")"))</f>
        <v/>
      </c>
      <c r="E16" s="9" t="n"/>
      <c r="F16" s="9" t="n"/>
      <c r="G16" s="14" t="n"/>
      <c r="H16" s="16">
        <f>IF($B16="","",IF(COUNTIF($B$6:$B$19,$B16)&gt;1,"△ Name used twice",IF($E16="","△ Pick a Kind",IF(AND($G16&lt;&gt;"",NOT(ISNUMBER($G16))),"△ Until isn't a date",IF(AND($F16&lt;&gt;"",COUNTIF($K$6:$K$17,$F16)=0),"△ Team isn't on the Teams list","○ Clear")))))</f>
        <v/>
      </c>
      <c r="K16" s="9" t="n"/>
    </row>
    <row r="17" ht="18" customHeight="1">
      <c r="A17" s="20" t="n">
        <v>12</v>
      </c>
      <c r="B17" s="9" t="n"/>
      <c r="C17" s="9" t="n"/>
      <c r="D17" s="16">
        <f>IF($B17="","",IF($C17="",$B17,$B17&amp;" ("&amp;$C17&amp;")"))</f>
        <v/>
      </c>
      <c r="E17" s="9" t="n"/>
      <c r="F17" s="9" t="n"/>
      <c r="G17" s="14" t="n"/>
      <c r="H17" s="16">
        <f>IF($B17="","",IF(COUNTIF($B$6:$B$19,$B17)&gt;1,"△ Name used twice",IF($E17="","△ Pick a Kind",IF(AND($G17&lt;&gt;"",NOT(ISNUMBER($G17))),"△ Until isn't a date",IF(AND($F17&lt;&gt;"",COUNTIF($K$6:$K$17,$F17)=0),"△ Team isn't on the Teams list","○ Clear")))))</f>
        <v/>
      </c>
      <c r="K17" s="9" t="n"/>
    </row>
    <row r="18" ht="18" customHeight="1">
      <c r="A18" s="20" t="n">
        <v>13</v>
      </c>
      <c r="B18" s="9" t="n"/>
      <c r="C18" s="9" t="n"/>
      <c r="D18" s="16">
        <f>IF($B18="","",IF($C18="",$B18,$B18&amp;" ("&amp;$C18&amp;")"))</f>
        <v/>
      </c>
      <c r="E18" s="9" t="n"/>
      <c r="F18" s="9" t="n"/>
      <c r="G18" s="14" t="n"/>
      <c r="H18" s="16">
        <f>IF($B18="","",IF(COUNTIF($B$6:$B$19,$B18)&gt;1,"△ Name used twice",IF($E18="","△ Pick a Kind",IF(AND($G18&lt;&gt;"",NOT(ISNUMBER($G18))),"△ Until isn't a date",IF(AND($F18&lt;&gt;"",COUNTIF($K$6:$K$17,$F18)=0),"△ Team isn't on the Teams list","○ Clear")))))</f>
        <v/>
      </c>
    </row>
    <row r="19" ht="18" customHeight="1">
      <c r="A19" s="20" t="n">
        <v>14</v>
      </c>
      <c r="B19" s="9" t="n"/>
      <c r="C19" s="9" t="n"/>
      <c r="D19" s="16">
        <f>IF($B19="","",IF($C19="",$B19,$B19&amp;" ("&amp;$C19&amp;")"))</f>
        <v/>
      </c>
      <c r="E19" s="9" t="n"/>
      <c r="F19" s="9" t="n"/>
      <c r="G19" s="14" t="n"/>
      <c r="H19" s="16">
        <f>IF($B19="","",IF(COUNTIF($B$6:$B$19,$B19)&gt;1,"△ Name used twice",IF($E19="","△ Pick a Kind",IF(AND($G19&lt;&gt;"",NOT(ISNUMBER($G19))),"△ Until isn't a date",IF(AND($F19&lt;&gt;"",COUNTIF($K$6:$K$17,$F19)=0),"△ Team isn't on the Teams list","○ Clear")))))</f>
        <v/>
      </c>
    </row>
  </sheetData>
  <sheetProtection selectLockedCells="0" selectUnlockedCells="0" sheet="1" objects="0" insertRows="1" insertHyperlinks="1" autoFilter="0" scenarios="0" formatColumns="0" deleteColumns="1" insertColumns="1" pivotTables="1" deleteRows="1" formatCells="0" formatRows="0" sort="0"/>
  <conditionalFormatting sqref="H6:H19">
    <cfRule type="expression" priority="1" dxfId="1" stopIfTrue="0">
      <formula>LEFT(H6,1)="△"</formula>
    </cfRule>
  </conditionalFormatting>
  <dataValidations count="3">
    <dataValidation sqref="E6:E19" showDropDown="0" showInputMessage="0" showErrorMessage="1" allowBlank="1" errorTitle="Check this entry" error="Pick Person, Agent, Group or Post not filled." type="list" errorStyle="stop">
      <formula1>"Person,Agent,Group,Post not filled"</formula1>
    </dataValidation>
    <dataValidation sqref="F6:F19" showDropDown="0" showInputMessage="0" showErrorMessage="1" allowBlank="1" errorTitle="Check this entry" error="Pick a team from the Teams list in column K. Add it there first." type="list" errorStyle="stop">
      <formula1>$K$6:$K$17</formula1>
    </dataValidation>
    <dataValidation sqref="G6:G19" showDropDown="0" showInputMessage="0" showErrorMessage="1" allowBlank="1" errorTitle="Check this entry" error="Type a date, such as 18 Dec 2026, or leave it blank." type="date" errorStyle="stop" operator="between">
      <formula1>36526</formula1>
      <formula2>73415</formula2>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A1:F33"/>
  <sheetViews>
    <sheetView showGridLines="0" tabSelected="0" workbookViewId="0">
      <selection activeCell="A1" sqref="A1"/>
    </sheetView>
  </sheetViews>
  <sheetFormatPr baseColWidth="8" defaultRowHeight="15"/>
  <cols>
    <col width="17" customWidth="1" min="1" max="1"/>
    <col width="50" customWidth="1" min="2" max="2"/>
    <col width="44" customWidth="1" min="3" max="3"/>
    <col width="34" customWidth="1" min="4" max="4"/>
    <col width="60" customWidth="1" min="5" max="5"/>
    <col width="14" customWidth="1" min="6" max="6"/>
  </cols>
  <sheetData>
    <row r="1" ht="36" customHeight="1">
      <c r="B1" s="1" t="inlineStr">
        <is>
          <t>Checks (Example)</t>
        </is>
      </c>
    </row>
    <row r="2" ht="16" customHeight="1">
      <c r="A2" s="25">
        <f>IF(RACI!$D$5="","","Project: "&amp;RACI!$D$5&amp;IF(RACI!$D$6="",".",". Sits under: "&amp;RACI!$D$6&amp;"."))</f>
        <v/>
      </c>
    </row>
    <row r="3" ht="18" customHeight="1">
      <c r="A3" s="3" t="inlineStr">
        <is>
          <t>Example. Hollins Software and everyone in it are made up. Billing Engine Rewrite, as of 22 Oct 2026. Clear the white cells to start your own.</t>
        </is>
      </c>
      <c r="B3" s="4" t="n"/>
      <c r="C3" s="4" t="n"/>
      <c r="D3" s="4" t="n"/>
      <c r="E3" s="4" t="n"/>
      <c r="F3" s="4" t="n"/>
    </row>
    <row r="4" ht="6" customHeight="1"/>
    <row r="5">
      <c r="A5" s="10">
        <f>IF(SUM(RACI!$AM$15:$AM$44)=0,"Nothing typed yet.",SUM(RACI!$AM$15:$AM$44)&amp;IF(SUM(RACI!$AM$15:$AM$44)=1," decision"," decisions")&amp;", "&amp;COUNTIF(People!$B$6:$B$19,"?*")&amp;IF(COUNTIF(People!$B$6:$B$19,"?*")=1," name on People"," names on People")&amp;". "&amp;IF(COUNTIF($C$7:$C$13,"○ Clear")=7,"All seven checks clear.",IF(COUNTIF($C$7:$C$13,"○ Clear")&gt;0,COUNTIF($C$7:$C$13,"○ Clear")&amp;" clear","")&amp;IF(COUNTIF($C$7:$C$13,"△*")&gt;0,IF(COUNTIF($C$7:$C$13,"○ Clear")&gt;0,", ","")&amp;COUNTIF($C$7:$C$13,"△*")&amp;" failing","")&amp;IF(COUNTIF($C$7:$C$13,"Not done*")&gt;0,IF(COUNTIF($C$7:$C$13,"○ Clear")+COUNTIF($C$7:$C$13,"△*")&gt;0,", ","")&amp;COUNTIF($C$7:$C$13,"Not done*")&amp;" not done","")&amp;"."))</f>
        <v/>
      </c>
    </row>
    <row r="6">
      <c r="A6" s="18" t="inlineStr">
        <is>
          <t>#</t>
        </is>
      </c>
      <c r="B6" s="18" t="inlineStr">
        <is>
          <t>Check</t>
        </is>
      </c>
      <c r="C6" s="17" t="inlineStr">
        <is>
          <t>Result</t>
        </is>
      </c>
      <c r="D6" s="17" t="inlineStr">
        <is>
          <t>First decision</t>
        </is>
      </c>
      <c r="E6" s="18" t="inlineStr">
        <is>
          <t>What to do</t>
        </is>
      </c>
    </row>
    <row r="7" ht="30" customHeight="1">
      <c r="A7" s="26" t="n">
        <v>1</v>
      </c>
      <c r="B7" s="2" t="inlineStr">
        <is>
          <t>A decision without one accountable person</t>
        </is>
      </c>
      <c r="C7" s="27">
        <f>IF(SUM(RACI!$AM$15:$AM$44)=0,"Not done: no decisions yet",IF(SUM(RACI!$AG$15:$AG$44)=0,"○ Clear","△ "&amp;SUM(RACI!$AG$15:$AG$44)&amp;IF(SUM(RACI!$AG$15:$AG$44)=1," decision"," decisions")&amp;" without one accountable person"))</f>
        <v/>
      </c>
      <c r="D7" s="20">
        <f>IF(LEFT($C7,1)&lt;&gt;"△","",IFERROR(INDEX(RACI!$A$15:$A$44,MATCH(1,RACI!$AG$15:$AG$44,0)),""))</f>
        <v/>
      </c>
      <c r="E7" s="11" t="inlineStr">
        <is>
          <t>Give each decision one A. Count A/R as one.</t>
        </is>
      </c>
    </row>
    <row r="8" ht="30" customHeight="1">
      <c r="A8" s="26" t="n">
        <v>2</v>
      </c>
      <c r="B8" s="2" t="inlineStr">
        <is>
          <t>An A who isn't a named person staying to the finish</t>
        </is>
      </c>
      <c r="C8" s="27">
        <f>IF(SUM(RACI!$AM$15:$AM$44)=0,"Not done: no decisions yet",IF(AND(NOT(ISNUMBER(RACI!$D$9)),SUM(RACI!$AH$15:$AH$44)=0),"Not done: type Planned finish",IF(SUM(RACI!$AH$15:$AH$44)=0,"○ Clear","△ "&amp;SUM(RACI!$AH$15:$AH$44)&amp;IF(SUM(RACI!$AH$15:$AH$44)=1," decision"," decisions")&amp;" whose A isn't a named person staying to the finish")))</f>
        <v/>
      </c>
      <c r="D8" s="20">
        <f>IF(LEFT($C8,1)&lt;&gt;"△","",IFERROR(INDEX(RACI!$A$15:$A$44,MATCH(1,RACI!$AH$15:$AH$44,0)),""))</f>
        <v/>
      </c>
      <c r="E8" s="11" t="inlineStr">
        <is>
          <t>Make the A one named person. For a group, name its chair. For an empty post, or someone leaving, ask the Owner who takes it.</t>
        </is>
      </c>
    </row>
    <row r="9" ht="30" customHeight="1">
      <c r="A9" s="26" t="n">
        <v>3</v>
      </c>
      <c r="B9" s="2" t="inlineStr">
        <is>
          <t>An A who hasn't said yes to the row as it stands</t>
        </is>
      </c>
      <c r="C9" s="27">
        <f>IF(SUM(RACI!$AM$15:$AM$44)=0,"Not done: no decisions yet",IF(COUNT(RACI!$S$15:$S$44)=0,"Not done: no A confirmed on dates yet",IF(SUM(RACI!$AI$15:$AI$44)=0,"○ Clear","△ "&amp;SUM(RACI!$AI$15:$AI$44)&amp;IF(SUM(RACI!$AI$15:$AI$44)=1," decision"," decisions")&amp;" waiting for a yes")))</f>
        <v/>
      </c>
      <c r="D9" s="20">
        <f>IF(LEFT($C9,1)&lt;&gt;"△","",IFERROR(INDEX(RACI!$A$15:$A$44,MATCH(1,RACI!$AI$15:$AI$44,0)),""))</f>
        <v/>
      </c>
      <c r="E9" s="11" t="inlineStr">
        <is>
          <t>Send the A the row as it stands and ask. Type the day they say yes.</t>
        </is>
      </c>
    </row>
    <row r="10" ht="30" customHeight="1">
      <c r="A10" s="26" t="n">
        <v>4</v>
      </c>
      <c r="B10" s="2" t="inlineStr">
        <is>
          <t>A decision with no one doing the work</t>
        </is>
      </c>
      <c r="C10" s="27">
        <f>IF(SUM(RACI!$AM$15:$AM$44)=0,"Not done: no decisions yet",IF(SUM(RACI!$AJ$15:$AJ$44)=0,"○ Clear","△ "&amp;SUM(RACI!$AJ$15:$AJ$44)&amp;IF(SUM(RACI!$AJ$15:$AJ$44)=1," decision"," decisions")&amp;" with no one doing the work"))</f>
        <v/>
      </c>
      <c r="D10" s="20">
        <f>IF(LEFT($C10,1)&lt;&gt;"△","",IFERROR(INDEX(RACI!$A$15:$A$44,MATCH(1,RACI!$AJ$15:$AJ$44,0)),""))</f>
        <v/>
      </c>
      <c r="E10" s="11" t="inlineStr">
        <is>
          <t>Name who does the work as R. If it isn't a decision, clear the row.</t>
        </is>
      </c>
    </row>
    <row r="11" ht="30" customHeight="1">
      <c r="A11" s="26" t="n">
        <v>5</v>
      </c>
      <c r="B11" s="2" t="inlineStr">
        <is>
          <t>An independent check by the team that did the work</t>
        </is>
      </c>
      <c r="C11" s="27">
        <f>IF(SUM(RACI!$AM$15:$AM$44)=0,"Not done: no decisions yet",IF(COUNTA(RACI!$C$15:$C$44)=0,"Not done: no decision marked in Independent check",IF(SUM(RACI!$AK$15:$AK$44)=0,"○ Clear","△ "&amp;SUM(RACI!$AK$15:$AK$44)&amp;IF(SUM(RACI!$AK$15:$AK$44)=1," independent check"," independent checks")&amp;" by the team that did the work")))</f>
        <v/>
      </c>
      <c r="D11" s="20">
        <f>IF(LEFT($C11,1)&lt;&gt;"△","",IFERROR(INDEX(RACI!$A$15:$A$44,MATCH(1,RACI!$AK$15:$AK$44,0)),""))</f>
        <v/>
      </c>
      <c r="E11" s="11" t="inlineStr">
        <is>
          <t>Move the A to someone outside the team that did the work.</t>
        </is>
      </c>
    </row>
    <row r="12" ht="30" customHeight="1">
      <c r="A12" s="26" t="n">
        <v>6</v>
      </c>
      <c r="B12" s="2" t="inlineStr">
        <is>
          <t>An A for the whole project who isn't its Owner</t>
        </is>
      </c>
      <c r="C12" s="27">
        <f>IF(SUM(RACI!$AM$15:$AM$44)=0,"Not done: no decisions yet",IF(OR(RACI!$D$7="",RACI!$AA$15=""),"Not done: needs the Owner and decision 1's A",IF(RACI!$AL$15=0,"○ Clear","△ Decision 1's A isn't the Owner")))</f>
        <v/>
      </c>
      <c r="D12" s="16" t="n"/>
      <c r="E12" s="11" t="inlineStr">
        <is>
          <t>Make the Owner the A on decision 1, or change the Owner on the Register.</t>
        </is>
      </c>
    </row>
    <row r="13" ht="30" customHeight="1">
      <c r="A13" s="26" t="n">
        <v>7</v>
      </c>
      <c r="B13" s="2" t="inlineStr">
        <is>
          <t>An answer that differs from the chart</t>
        </is>
      </c>
      <c r="C13" s="27">
        <f>IF(SUM(RACI!$AM$15:$AM$44)=0,"Not done: no decisions yet",IF(COUNTA($D$19:$D$33)=0,"Not done: nobody asked yet",IF(COUNTIF($F$19:$F$33,"△*")=0,"○ Clear","△ "&amp;COUNTIF($F$19:$F$33,"△*")&amp;IF(COUNTIF($F$19:$F$33,"△*")=1," answer differs from the chart"," answers differ from the chart"))))</f>
        <v/>
      </c>
      <c r="D13" s="16" t="n"/>
      <c r="E13" s="11" t="inlineStr">
        <is>
          <t>Find out who is right. Then fix the chart, or tell the person you asked.</t>
        </is>
      </c>
    </row>
    <row r="14" ht="6" customHeight="1"/>
    <row r="15" ht="6" customHeight="1"/>
    <row r="16" ht="18" customHeight="1">
      <c r="A16" s="15" t="inlineStr">
        <is>
          <t>ANSWERS</t>
        </is>
      </c>
      <c r="B16" s="15" t="n"/>
      <c r="C16" s="15" t="n"/>
      <c r="D16" s="15" t="n"/>
      <c r="E16" s="15" t="n"/>
      <c r="F16" s="15" t="n"/>
    </row>
    <row r="17" ht="6" customHeight="1"/>
    <row r="18" ht="30" customHeight="1">
      <c r="A18" s="18" t="inlineStr">
        <is>
          <t>Decision #</t>
        </is>
      </c>
      <c r="B18" s="17" t="inlineStr">
        <is>
          <t>Decision</t>
        </is>
      </c>
      <c r="C18" s="18" t="inlineStr">
        <is>
          <t>Person asked</t>
        </is>
      </c>
      <c r="D18" s="18" t="inlineStr">
        <is>
          <t>Their answer</t>
        </is>
      </c>
      <c r="E18" s="17" t="inlineStr">
        <is>
          <t>The chart's A</t>
        </is>
      </c>
      <c r="F18" s="17" t="inlineStr">
        <is>
          <t>Match</t>
        </is>
      </c>
    </row>
    <row r="19" ht="18" customHeight="1">
      <c r="A19" s="22" t="n">
        <v>3</v>
      </c>
      <c r="B19" s="16">
        <f>IF($A19="","",IFERROR(INDEX(RACI!$B$15:$B$44,$A19)&amp;"",""))</f>
        <v/>
      </c>
      <c r="C19" s="9" t="inlineStr">
        <is>
          <t>Imani</t>
        </is>
      </c>
      <c r="D19" s="9" t="inlineStr">
        <is>
          <t>Hugo (Program Manager)</t>
        </is>
      </c>
      <c r="E19" s="16">
        <f>IF($A19="","",IFERROR(INDEX(RACI!$X$15:$X$44,$A19)&amp;"",""))</f>
        <v/>
      </c>
      <c r="F19" s="16">
        <f>IF(OR($A19="",$D19=""),"",IF(OR($D19=$E19,AND($E19&lt;&gt;"",LEFT($D19,FIND(" ",$D19&amp;" ")-1)=LEFT($E19,FIND(" ",$E19&amp;" ")-1))),"Same","△ Different"))</f>
        <v/>
      </c>
    </row>
    <row r="20" ht="18" customHeight="1">
      <c r="A20" s="22" t="n">
        <v>5</v>
      </c>
      <c r="B20" s="16">
        <f>IF($A20="","",IFERROR(INDEX(RACI!$B$15:$B$44,$A20)&amp;"",""))</f>
        <v/>
      </c>
      <c r="C20" s="9" t="inlineStr">
        <is>
          <t>Noor</t>
        </is>
      </c>
      <c r="D20" s="9" t="inlineStr">
        <is>
          <t>Imani (Security Lead)</t>
        </is>
      </c>
      <c r="E20" s="16">
        <f>IF($A20="","",IFERROR(INDEX(RACI!$X$15:$X$44,$A20)&amp;"",""))</f>
        <v/>
      </c>
      <c r="F20" s="16">
        <f>IF(OR($A20="",$D20=""),"",IF(OR($D20=$E20,AND($E20&lt;&gt;"",LEFT($D20,FIND(" ",$D20&amp;" ")-1)=LEFT($E20,FIND(" ",$E20&amp;" ")-1))),"Same","△ Different"))</f>
        <v/>
      </c>
    </row>
    <row r="21" ht="18" customHeight="1">
      <c r="A21" s="22" t="n">
        <v>10</v>
      </c>
      <c r="B21" s="16">
        <f>IF($A21="","",IFERROR(INDEX(RACI!$B$15:$B$44,$A21)&amp;"",""))</f>
        <v/>
      </c>
      <c r="C21" s="9" t="inlineStr">
        <is>
          <t>Esi</t>
        </is>
      </c>
      <c r="D21" s="9" t="inlineStr">
        <is>
          <t>Noor (Support Lead)</t>
        </is>
      </c>
      <c r="E21" s="16">
        <f>IF($A21="","",IFERROR(INDEX(RACI!$X$15:$X$44,$A21)&amp;"",""))</f>
        <v/>
      </c>
      <c r="F21" s="16">
        <f>IF(OR($A21="",$D21=""),"",IF(OR($D21=$E21,AND($E21&lt;&gt;"",LEFT($D21,FIND(" ",$D21&amp;" ")-1)=LEFT($E21,FIND(" ",$E21&amp;" ")-1))),"Same","△ Different"))</f>
        <v/>
      </c>
    </row>
    <row r="22" ht="18" customHeight="1">
      <c r="A22" s="22" t="n">
        <v>8</v>
      </c>
      <c r="B22" s="16">
        <f>IF($A22="","",IFERROR(INDEX(RACI!$B$15:$B$44,$A22)&amp;"",""))</f>
        <v/>
      </c>
      <c r="C22" s="9" t="inlineStr">
        <is>
          <t>Imani</t>
        </is>
      </c>
      <c r="D22" s="9" t="inlineStr">
        <is>
          <t>Priya (CTO)</t>
        </is>
      </c>
      <c r="E22" s="16">
        <f>IF($A22="","",IFERROR(INDEX(RACI!$X$15:$X$44,$A22)&amp;"",""))</f>
        <v/>
      </c>
      <c r="F22" s="16">
        <f>IF(OR($A22="",$D22=""),"",IF(OR($D22=$E22,AND($E22&lt;&gt;"",LEFT($D22,FIND(" ",$D22&amp;" ")-1)=LEFT($E22,FIND(" ",$E22&amp;" ")-1))),"Same","△ Different"))</f>
        <v/>
      </c>
    </row>
    <row r="23" ht="18" customHeight="1">
      <c r="A23" s="22" t="n">
        <v>12</v>
      </c>
      <c r="B23" s="16">
        <f>IF($A23="","",IFERROR(INDEX(RACI!$B$15:$B$44,$A23)&amp;"",""))</f>
        <v/>
      </c>
      <c r="C23" s="9" t="inlineStr">
        <is>
          <t>Esi</t>
        </is>
      </c>
      <c r="D23" s="9" t="inlineStr">
        <is>
          <t>Noor (Support Lead)</t>
        </is>
      </c>
      <c r="E23" s="16">
        <f>IF($A23="","",IFERROR(INDEX(RACI!$X$15:$X$44,$A23)&amp;"",""))</f>
        <v/>
      </c>
      <c r="F23" s="16">
        <f>IF(OR($A23="",$D23=""),"",IF(OR($D23=$E23,AND($E23&lt;&gt;"",LEFT($D23,FIND(" ",$D23&amp;" ")-1)=LEFT($E23,FIND(" ",$E23&amp;" ")-1))),"Same","△ Different"))</f>
        <v/>
      </c>
    </row>
    <row r="24" ht="18" customHeight="1">
      <c r="A24" s="22" t="n"/>
      <c r="B24" s="16">
        <f>IF($A24="","",IFERROR(INDEX(RACI!$B$15:$B$44,$A24)&amp;"",""))</f>
        <v/>
      </c>
      <c r="C24" s="9" t="n"/>
      <c r="D24" s="9" t="n"/>
      <c r="E24" s="16">
        <f>IF($A24="","",IFERROR(INDEX(RACI!$X$15:$X$44,$A24)&amp;"",""))</f>
        <v/>
      </c>
      <c r="F24" s="16">
        <f>IF(OR($A24="",$D24=""),"",IF(OR($D24=$E24,AND($E24&lt;&gt;"",LEFT($D24,FIND(" ",$D24&amp;" ")-1)=LEFT($E24,FIND(" ",$E24&amp;" ")-1))),"Same","△ Different"))</f>
        <v/>
      </c>
    </row>
    <row r="25" ht="18" customHeight="1">
      <c r="A25" s="22" t="n"/>
      <c r="B25" s="16">
        <f>IF($A25="","",IFERROR(INDEX(RACI!$B$15:$B$44,$A25)&amp;"",""))</f>
        <v/>
      </c>
      <c r="C25" s="9" t="n"/>
      <c r="D25" s="9" t="n"/>
      <c r="E25" s="16">
        <f>IF($A25="","",IFERROR(INDEX(RACI!$X$15:$X$44,$A25)&amp;"",""))</f>
        <v/>
      </c>
      <c r="F25" s="16">
        <f>IF(OR($A25="",$D25=""),"",IF(OR($D25=$E25,AND($E25&lt;&gt;"",LEFT($D25,FIND(" ",$D25&amp;" ")-1)=LEFT($E25,FIND(" ",$E25&amp;" ")-1))),"Same","△ Different"))</f>
        <v/>
      </c>
    </row>
    <row r="26" ht="18" customHeight="1">
      <c r="A26" s="22" t="n"/>
      <c r="B26" s="16">
        <f>IF($A26="","",IFERROR(INDEX(RACI!$B$15:$B$44,$A26)&amp;"",""))</f>
        <v/>
      </c>
      <c r="C26" s="9" t="n"/>
      <c r="D26" s="9" t="n"/>
      <c r="E26" s="16">
        <f>IF($A26="","",IFERROR(INDEX(RACI!$X$15:$X$44,$A26)&amp;"",""))</f>
        <v/>
      </c>
      <c r="F26" s="16">
        <f>IF(OR($A26="",$D26=""),"",IF(OR($D26=$E26,AND($E26&lt;&gt;"",LEFT($D26,FIND(" ",$D26&amp;" ")-1)=LEFT($E26,FIND(" ",$E26&amp;" ")-1))),"Same","△ Different"))</f>
        <v/>
      </c>
    </row>
    <row r="27" ht="18" customHeight="1">
      <c r="A27" s="22" t="n"/>
      <c r="B27" s="16">
        <f>IF($A27="","",IFERROR(INDEX(RACI!$B$15:$B$44,$A27)&amp;"",""))</f>
        <v/>
      </c>
      <c r="C27" s="9" t="n"/>
      <c r="D27" s="9" t="n"/>
      <c r="E27" s="16">
        <f>IF($A27="","",IFERROR(INDEX(RACI!$X$15:$X$44,$A27)&amp;"",""))</f>
        <v/>
      </c>
      <c r="F27" s="16">
        <f>IF(OR($A27="",$D27=""),"",IF(OR($D27=$E27,AND($E27&lt;&gt;"",LEFT($D27,FIND(" ",$D27&amp;" ")-1)=LEFT($E27,FIND(" ",$E27&amp;" ")-1))),"Same","△ Different"))</f>
        <v/>
      </c>
    </row>
    <row r="28" ht="18" customHeight="1">
      <c r="A28" s="22" t="n"/>
      <c r="B28" s="16">
        <f>IF($A28="","",IFERROR(INDEX(RACI!$B$15:$B$44,$A28)&amp;"",""))</f>
        <v/>
      </c>
      <c r="C28" s="9" t="n"/>
      <c r="D28" s="9" t="n"/>
      <c r="E28" s="16">
        <f>IF($A28="","",IFERROR(INDEX(RACI!$X$15:$X$44,$A28)&amp;"",""))</f>
        <v/>
      </c>
      <c r="F28" s="16">
        <f>IF(OR($A28="",$D28=""),"",IF(OR($D28=$E28,AND($E28&lt;&gt;"",LEFT($D28,FIND(" ",$D28&amp;" ")-1)=LEFT($E28,FIND(" ",$E28&amp;" ")-1))),"Same","△ Different"))</f>
        <v/>
      </c>
    </row>
    <row r="29" ht="18" customHeight="1">
      <c r="A29" s="22" t="n"/>
      <c r="B29" s="16">
        <f>IF($A29="","",IFERROR(INDEX(RACI!$B$15:$B$44,$A29)&amp;"",""))</f>
        <v/>
      </c>
      <c r="C29" s="9" t="n"/>
      <c r="D29" s="9" t="n"/>
      <c r="E29" s="16">
        <f>IF($A29="","",IFERROR(INDEX(RACI!$X$15:$X$44,$A29)&amp;"",""))</f>
        <v/>
      </c>
      <c r="F29" s="16">
        <f>IF(OR($A29="",$D29=""),"",IF(OR($D29=$E29,AND($E29&lt;&gt;"",LEFT($D29,FIND(" ",$D29&amp;" ")-1)=LEFT($E29,FIND(" ",$E29&amp;" ")-1))),"Same","△ Different"))</f>
        <v/>
      </c>
    </row>
    <row r="30" ht="18" customHeight="1">
      <c r="A30" s="22" t="n"/>
      <c r="B30" s="16">
        <f>IF($A30="","",IFERROR(INDEX(RACI!$B$15:$B$44,$A30)&amp;"",""))</f>
        <v/>
      </c>
      <c r="C30" s="9" t="n"/>
      <c r="D30" s="9" t="n"/>
      <c r="E30" s="16">
        <f>IF($A30="","",IFERROR(INDEX(RACI!$X$15:$X$44,$A30)&amp;"",""))</f>
        <v/>
      </c>
      <c r="F30" s="16">
        <f>IF(OR($A30="",$D30=""),"",IF(OR($D30=$E30,AND($E30&lt;&gt;"",LEFT($D30,FIND(" ",$D30&amp;" ")-1)=LEFT($E30,FIND(" ",$E30&amp;" ")-1))),"Same","△ Different"))</f>
        <v/>
      </c>
    </row>
    <row r="31" ht="18" customHeight="1">
      <c r="A31" s="22" t="n"/>
      <c r="B31" s="16">
        <f>IF($A31="","",IFERROR(INDEX(RACI!$B$15:$B$44,$A31)&amp;"",""))</f>
        <v/>
      </c>
      <c r="C31" s="9" t="n"/>
      <c r="D31" s="9" t="n"/>
      <c r="E31" s="16">
        <f>IF($A31="","",IFERROR(INDEX(RACI!$X$15:$X$44,$A31)&amp;"",""))</f>
        <v/>
      </c>
      <c r="F31" s="16">
        <f>IF(OR($A31="",$D31=""),"",IF(OR($D31=$E31,AND($E31&lt;&gt;"",LEFT($D31,FIND(" ",$D31&amp;" ")-1)=LEFT($E31,FIND(" ",$E31&amp;" ")-1))),"Same","△ Different"))</f>
        <v/>
      </c>
    </row>
    <row r="32" ht="18" customHeight="1">
      <c r="A32" s="22" t="n"/>
      <c r="B32" s="16">
        <f>IF($A32="","",IFERROR(INDEX(RACI!$B$15:$B$44,$A32)&amp;"",""))</f>
        <v/>
      </c>
      <c r="C32" s="9" t="n"/>
      <c r="D32" s="9" t="n"/>
      <c r="E32" s="16">
        <f>IF($A32="","",IFERROR(INDEX(RACI!$X$15:$X$44,$A32)&amp;"",""))</f>
        <v/>
      </c>
      <c r="F32" s="16">
        <f>IF(OR($A32="",$D32=""),"",IF(OR($D32=$E32,AND($E32&lt;&gt;"",LEFT($D32,FIND(" ",$D32&amp;" ")-1)=LEFT($E32,FIND(" ",$E32&amp;" ")-1))),"Same","△ Different"))</f>
        <v/>
      </c>
    </row>
    <row r="33" ht="18" customHeight="1">
      <c r="A33" s="22" t="n"/>
      <c r="B33" s="16">
        <f>IF($A33="","",IFERROR(INDEX(RACI!$B$15:$B$44,$A33)&amp;"",""))</f>
        <v/>
      </c>
      <c r="C33" s="9" t="n"/>
      <c r="D33" s="9" t="n"/>
      <c r="E33" s="16">
        <f>IF($A33="","",IFERROR(INDEX(RACI!$X$15:$X$44,$A33)&amp;"",""))</f>
        <v/>
      </c>
      <c r="F33" s="16">
        <f>IF(OR($A33="",$D33=""),"",IF(OR($D33=$E33,AND($E33&lt;&gt;"",LEFT($D33,FIND(" ",$D33&amp;" ")-1)=LEFT($E33,FIND(" ",$E33&amp;" ")-1))),"Same","△ Different"))</f>
        <v/>
      </c>
    </row>
  </sheetData>
  <sheetProtection selectLockedCells="0" selectUnlockedCells="0" sheet="1" objects="0" insertRows="1" insertHyperlinks="1" autoFilter="0" scenarios="0" formatColumns="0" deleteColumns="1" insertColumns="1" pivotTables="1" deleteRows="1" formatCells="0" formatRows="0" sort="0"/>
  <conditionalFormatting sqref="A5">
    <cfRule type="expression" priority="1" dxfId="1" stopIfTrue="0">
      <formula>ISNUMBER(SEARCH(" failing",A5))</formula>
    </cfRule>
  </conditionalFormatting>
  <conditionalFormatting sqref="C7:C13">
    <cfRule type="expression" priority="2" dxfId="1" stopIfTrue="0">
      <formula>LEFT(C7,1)="△"</formula>
    </cfRule>
  </conditionalFormatting>
  <conditionalFormatting sqref="F19:F33">
    <cfRule type="expression" priority="3" dxfId="1" stopIfTrue="0">
      <formula>LEFT(F19,1)="△"</formula>
    </cfRule>
  </conditionalFormatting>
  <dataValidations count="2">
    <dataValidation sqref="A19:A33" showDropDown="0" showInputMessage="0" showErrorMessage="1" allowBlank="1" errorTitle="Check this entry" error="Type a decision number from 1 to 30." type="whole" errorStyle="stop" operator="between">
      <formula1>1</formula1>
      <formula2>30</formula2>
    </dataValidation>
    <dataValidation sqref="D19:D33" showDropDown="0" showInputMessage="0" showErrorMessage="1" allowBlank="1" errorTitle="Check this entry" error="That isn't a name on People. You can keep it; Match compares the first word." type="list" errorStyle="warning">
      <formula1>People!$D$6:$D$19</formula1>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fitToPage="1"/>
  </sheetPr>
  <dimension ref="A1:G55"/>
  <sheetViews>
    <sheetView showGridLines="0" tabSelected="0" workbookViewId="0">
      <pane ySplit="5" topLeftCell="A6" activePane="bottomLeft" state="frozen"/>
      <selection pane="bottomLeft" activeCell="A1" sqref="A1"/>
    </sheetView>
  </sheetViews>
  <sheetFormatPr baseColWidth="8" defaultRowHeight="15"/>
  <cols>
    <col width="17" customWidth="1" min="1" max="1"/>
    <col width="13" customWidth="1" min="2" max="2"/>
    <col width="11" customWidth="1" min="3" max="3"/>
    <col width="60" customWidth="1" min="4" max="4"/>
    <col width="46" customWidth="1" min="5" max="5"/>
    <col width="30" customWidth="1" min="6" max="6"/>
    <col hidden="1" width="13" customWidth="1" min="7" max="7"/>
  </cols>
  <sheetData>
    <row r="1" ht="36" customHeight="1">
      <c r="B1" s="1" t="inlineStr">
        <is>
          <t>Changes (Example)</t>
        </is>
      </c>
    </row>
    <row r="2" ht="16" customHeight="1">
      <c r="A2" s="25">
        <f>IF(RACI!$D$5="","","Project: "&amp;RACI!$D$5&amp;IF(RACI!$D$6="",".",". Sits under: "&amp;RACI!$D$6&amp;"."))</f>
        <v/>
      </c>
    </row>
    <row r="3" ht="18" customHeight="1">
      <c r="A3" s="3" t="inlineStr">
        <is>
          <t>Example. Hollins Software and everyone in it are made up. Billing Engine Rewrite, as of 22 Oct 2026. Clear the white cells to start your own.</t>
        </is>
      </c>
      <c r="B3" s="4" t="n"/>
      <c r="C3" s="4" t="n"/>
      <c r="D3" s="4" t="n"/>
      <c r="E3" s="4" t="n"/>
      <c r="F3" s="4" t="n"/>
    </row>
    <row r="4" ht="18" customHeight="1">
      <c r="A4" s="15" t="inlineStr">
        <is>
          <t>CHANGES</t>
        </is>
      </c>
      <c r="B4" s="15" t="n"/>
      <c r="C4" s="15" t="n"/>
      <c r="D4" s="15" t="n"/>
      <c r="E4" s="15" t="n"/>
      <c r="F4" s="15" t="n"/>
    </row>
    <row r="5" ht="20" customHeight="1">
      <c r="A5" s="18" t="inlineStr">
        <is>
          <t>Version</t>
        </is>
      </c>
      <c r="B5" s="18" t="inlineStr">
        <is>
          <t>Date</t>
        </is>
      </c>
      <c r="C5" s="18" t="inlineStr">
        <is>
          <t>Decision #</t>
        </is>
      </c>
      <c r="D5" s="18" t="inlineStr">
        <is>
          <t>What changed</t>
        </is>
      </c>
      <c r="E5" s="18" t="inlineStr">
        <is>
          <t>Why</t>
        </is>
      </c>
      <c r="F5" s="18" t="inlineStr">
        <is>
          <t>Decided by</t>
        </is>
      </c>
      <c r="G5" s="17" t="inlineStr">
        <is>
          <t>Helper, worked out</t>
        </is>
      </c>
    </row>
    <row r="6" ht="18" customHeight="1">
      <c r="A6" s="9" t="inlineStr">
        <is>
          <t>v2</t>
        </is>
      </c>
      <c r="B6" s="14" t="n">
        <v>46286</v>
      </c>
      <c r="C6" s="22" t="n">
        <v>2</v>
      </c>
      <c r="D6" s="24" t="inlineStr">
        <is>
          <t>A was Hugo (Program Manager), now Sponsor (not yet named)</t>
        </is>
      </c>
      <c r="E6" s="24" t="inlineStr">
        <is>
          <t>Changes beyond the limit are the sponsor's call</t>
        </is>
      </c>
      <c r="F6" s="9" t="inlineStr">
        <is>
          <t>Anders (Engineering Manager)</t>
        </is>
      </c>
      <c r="G6" s="16">
        <f>IF(ISNUMBER($B6),$B6,0)</f>
        <v/>
      </c>
    </row>
    <row r="7" ht="18" customHeight="1">
      <c r="A7" s="9" t="inlineStr">
        <is>
          <t>v2</t>
        </is>
      </c>
      <c r="B7" s="14" t="n">
        <v>46293</v>
      </c>
      <c r="C7" s="22" t="n">
        <v>11</v>
      </c>
      <c r="D7" s="24" t="inlineStr">
        <is>
          <t>Noor (Support Lead) added as C</t>
        </is>
      </c>
      <c r="E7" s="24" t="inlineStr">
        <is>
          <t>Customers see the layout</t>
        </is>
      </c>
      <c r="F7" s="9" t="inlineStr">
        <is>
          <t>Anders (Engineering Manager)</t>
        </is>
      </c>
      <c r="G7" s="16">
        <f>IF(ISNUMBER($B7),$B7,0)</f>
        <v/>
      </c>
    </row>
    <row r="8" ht="18" customHeight="1">
      <c r="A8" s="9" t="inlineStr">
        <is>
          <t>v2</t>
        </is>
      </c>
      <c r="B8" s="14" t="n">
        <v>46309</v>
      </c>
      <c r="C8" s="22" t="n">
        <v>4</v>
      </c>
      <c r="D8" s="24" t="inlineStr">
        <is>
          <t>A was Hugo (Program Manager), now Anders (Engineering Manager)</t>
        </is>
      </c>
      <c r="E8" s="24" t="inlineStr">
        <is>
          <t>Engineering owns how invoices move</t>
        </is>
      </c>
      <c r="F8" s="9" t="inlineStr">
        <is>
          <t>Anders (Engineering Manager)</t>
        </is>
      </c>
      <c r="G8" s="16">
        <f>IF(ISNUMBER($B8),$B8,0)</f>
        <v/>
      </c>
    </row>
    <row r="9" ht="18" customHeight="1">
      <c r="A9" s="9" t="n"/>
      <c r="B9" s="14" t="n"/>
      <c r="C9" s="22" t="n"/>
      <c r="D9" s="24" t="n"/>
      <c r="E9" s="24" t="n"/>
      <c r="F9" s="9" t="n"/>
      <c r="G9" s="16">
        <f>IF(ISNUMBER($B9),$B9,0)</f>
        <v/>
      </c>
    </row>
    <row r="10" ht="18" customHeight="1">
      <c r="A10" s="9" t="n"/>
      <c r="B10" s="14" t="n"/>
      <c r="C10" s="22" t="n"/>
      <c r="D10" s="24" t="n"/>
      <c r="E10" s="24" t="n"/>
      <c r="F10" s="9" t="n"/>
      <c r="G10" s="16">
        <f>IF(ISNUMBER($B10),$B10,0)</f>
        <v/>
      </c>
    </row>
    <row r="11" ht="18" customHeight="1">
      <c r="A11" s="9" t="n"/>
      <c r="B11" s="14" t="n"/>
      <c r="C11" s="22" t="n"/>
      <c r="D11" s="24" t="n"/>
      <c r="E11" s="24" t="n"/>
      <c r="F11" s="9" t="n"/>
      <c r="G11" s="16">
        <f>IF(ISNUMBER($B11),$B11,0)</f>
        <v/>
      </c>
    </row>
    <row r="12" ht="18" customHeight="1">
      <c r="A12" s="9" t="n"/>
      <c r="B12" s="14" t="n"/>
      <c r="C12" s="22" t="n"/>
      <c r="D12" s="24" t="n"/>
      <c r="E12" s="24" t="n"/>
      <c r="F12" s="9" t="n"/>
      <c r="G12" s="16">
        <f>IF(ISNUMBER($B12),$B12,0)</f>
        <v/>
      </c>
    </row>
    <row r="13" ht="18" customHeight="1">
      <c r="A13" s="9" t="n"/>
      <c r="B13" s="14" t="n"/>
      <c r="C13" s="22" t="n"/>
      <c r="D13" s="24" t="n"/>
      <c r="E13" s="24" t="n"/>
      <c r="F13" s="9" t="n"/>
      <c r="G13" s="16">
        <f>IF(ISNUMBER($B13),$B13,0)</f>
        <v/>
      </c>
    </row>
    <row r="14" ht="18" customHeight="1">
      <c r="A14" s="9" t="n"/>
      <c r="B14" s="14" t="n"/>
      <c r="C14" s="22" t="n"/>
      <c r="D14" s="24" t="n"/>
      <c r="E14" s="24" t="n"/>
      <c r="F14" s="9" t="n"/>
      <c r="G14" s="16">
        <f>IF(ISNUMBER($B14),$B14,0)</f>
        <v/>
      </c>
    </row>
    <row r="15" ht="18" customHeight="1">
      <c r="A15" s="9" t="n"/>
      <c r="B15" s="14" t="n"/>
      <c r="C15" s="22" t="n"/>
      <c r="D15" s="24" t="n"/>
      <c r="E15" s="24" t="n"/>
      <c r="F15" s="9" t="n"/>
      <c r="G15" s="16">
        <f>IF(ISNUMBER($B15),$B15,0)</f>
        <v/>
      </c>
    </row>
    <row r="16" ht="18" customHeight="1">
      <c r="A16" s="9" t="n"/>
      <c r="B16" s="14" t="n"/>
      <c r="C16" s="22" t="n"/>
      <c r="D16" s="24" t="n"/>
      <c r="E16" s="24" t="n"/>
      <c r="F16" s="9" t="n"/>
      <c r="G16" s="16">
        <f>IF(ISNUMBER($B16),$B16,0)</f>
        <v/>
      </c>
    </row>
    <row r="17" ht="18" customHeight="1">
      <c r="A17" s="9" t="n"/>
      <c r="B17" s="14" t="n"/>
      <c r="C17" s="22" t="n"/>
      <c r="D17" s="24" t="n"/>
      <c r="E17" s="24" t="n"/>
      <c r="F17" s="9" t="n"/>
      <c r="G17" s="16">
        <f>IF(ISNUMBER($B17),$B17,0)</f>
        <v/>
      </c>
    </row>
    <row r="18" ht="18" customHeight="1">
      <c r="A18" s="9" t="n"/>
      <c r="B18" s="14" t="n"/>
      <c r="C18" s="22" t="n"/>
      <c r="D18" s="24" t="n"/>
      <c r="E18" s="24" t="n"/>
      <c r="F18" s="9" t="n"/>
      <c r="G18" s="16">
        <f>IF(ISNUMBER($B18),$B18,0)</f>
        <v/>
      </c>
    </row>
    <row r="19" ht="18" customHeight="1">
      <c r="A19" s="9" t="n"/>
      <c r="B19" s="14" t="n"/>
      <c r="C19" s="22" t="n"/>
      <c r="D19" s="24" t="n"/>
      <c r="E19" s="24" t="n"/>
      <c r="F19" s="9" t="n"/>
      <c r="G19" s="16">
        <f>IF(ISNUMBER($B19),$B19,0)</f>
        <v/>
      </c>
    </row>
    <row r="20" ht="18" customHeight="1">
      <c r="A20" s="9" t="n"/>
      <c r="B20" s="14" t="n"/>
      <c r="C20" s="22" t="n"/>
      <c r="D20" s="24" t="n"/>
      <c r="E20" s="24" t="n"/>
      <c r="F20" s="9" t="n"/>
      <c r="G20" s="16">
        <f>IF(ISNUMBER($B20),$B20,0)</f>
        <v/>
      </c>
    </row>
    <row r="21" ht="18" customHeight="1">
      <c r="A21" s="9" t="n"/>
      <c r="B21" s="14" t="n"/>
      <c r="C21" s="22" t="n"/>
      <c r="D21" s="24" t="n"/>
      <c r="E21" s="24" t="n"/>
      <c r="F21" s="9" t="n"/>
      <c r="G21" s="16">
        <f>IF(ISNUMBER($B21),$B21,0)</f>
        <v/>
      </c>
    </row>
    <row r="22" ht="18" customHeight="1">
      <c r="A22" s="9" t="n"/>
      <c r="B22" s="14" t="n"/>
      <c r="C22" s="22" t="n"/>
      <c r="D22" s="24" t="n"/>
      <c r="E22" s="24" t="n"/>
      <c r="F22" s="9" t="n"/>
      <c r="G22" s="16">
        <f>IF(ISNUMBER($B22),$B22,0)</f>
        <v/>
      </c>
    </row>
    <row r="23" ht="18" customHeight="1">
      <c r="A23" s="9" t="n"/>
      <c r="B23" s="14" t="n"/>
      <c r="C23" s="22" t="n"/>
      <c r="D23" s="24" t="n"/>
      <c r="E23" s="24" t="n"/>
      <c r="F23" s="9" t="n"/>
      <c r="G23" s="16">
        <f>IF(ISNUMBER($B23),$B23,0)</f>
        <v/>
      </c>
    </row>
    <row r="24" ht="18" customHeight="1">
      <c r="A24" s="9" t="n"/>
      <c r="B24" s="14" t="n"/>
      <c r="C24" s="22" t="n"/>
      <c r="D24" s="24" t="n"/>
      <c r="E24" s="24" t="n"/>
      <c r="F24" s="9" t="n"/>
      <c r="G24" s="16">
        <f>IF(ISNUMBER($B24),$B24,0)</f>
        <v/>
      </c>
    </row>
    <row r="25" ht="18" customHeight="1">
      <c r="A25" s="9" t="n"/>
      <c r="B25" s="14" t="n"/>
      <c r="C25" s="22" t="n"/>
      <c r="D25" s="24" t="n"/>
      <c r="E25" s="24" t="n"/>
      <c r="F25" s="9" t="n"/>
      <c r="G25" s="16">
        <f>IF(ISNUMBER($B25),$B25,0)</f>
        <v/>
      </c>
    </row>
    <row r="26" ht="18" customHeight="1">
      <c r="A26" s="9" t="n"/>
      <c r="B26" s="14" t="n"/>
      <c r="C26" s="22" t="n"/>
      <c r="D26" s="24" t="n"/>
      <c r="E26" s="24" t="n"/>
      <c r="F26" s="9" t="n"/>
      <c r="G26" s="16">
        <f>IF(ISNUMBER($B26),$B26,0)</f>
        <v/>
      </c>
    </row>
    <row r="27" ht="18" customHeight="1">
      <c r="A27" s="9" t="n"/>
      <c r="B27" s="14" t="n"/>
      <c r="C27" s="22" t="n"/>
      <c r="D27" s="24" t="n"/>
      <c r="E27" s="24" t="n"/>
      <c r="F27" s="9" t="n"/>
      <c r="G27" s="16">
        <f>IF(ISNUMBER($B27),$B27,0)</f>
        <v/>
      </c>
    </row>
    <row r="28" ht="18" customHeight="1">
      <c r="A28" s="9" t="n"/>
      <c r="B28" s="14" t="n"/>
      <c r="C28" s="22" t="n"/>
      <c r="D28" s="24" t="n"/>
      <c r="E28" s="24" t="n"/>
      <c r="F28" s="9" t="n"/>
      <c r="G28" s="16">
        <f>IF(ISNUMBER($B28),$B28,0)</f>
        <v/>
      </c>
    </row>
    <row r="29" ht="18" customHeight="1">
      <c r="A29" s="9" t="n"/>
      <c r="B29" s="14" t="n"/>
      <c r="C29" s="22" t="n"/>
      <c r="D29" s="24" t="n"/>
      <c r="E29" s="24" t="n"/>
      <c r="F29" s="9" t="n"/>
      <c r="G29" s="16">
        <f>IF(ISNUMBER($B29),$B29,0)</f>
        <v/>
      </c>
    </row>
    <row r="30" ht="18" customHeight="1">
      <c r="A30" s="9" t="n"/>
      <c r="B30" s="14" t="n"/>
      <c r="C30" s="22" t="n"/>
      <c r="D30" s="24" t="n"/>
      <c r="E30" s="24" t="n"/>
      <c r="F30" s="9" t="n"/>
      <c r="G30" s="16">
        <f>IF(ISNUMBER($B30),$B30,0)</f>
        <v/>
      </c>
    </row>
    <row r="31" ht="18" customHeight="1">
      <c r="A31" s="9" t="n"/>
      <c r="B31" s="14" t="n"/>
      <c r="C31" s="22" t="n"/>
      <c r="D31" s="24" t="n"/>
      <c r="E31" s="24" t="n"/>
      <c r="F31" s="9" t="n"/>
      <c r="G31" s="16">
        <f>IF(ISNUMBER($B31),$B31,0)</f>
        <v/>
      </c>
    </row>
    <row r="32" ht="18" customHeight="1">
      <c r="A32" s="9" t="n"/>
      <c r="B32" s="14" t="n"/>
      <c r="C32" s="22" t="n"/>
      <c r="D32" s="24" t="n"/>
      <c r="E32" s="24" t="n"/>
      <c r="F32" s="9" t="n"/>
      <c r="G32" s="16">
        <f>IF(ISNUMBER($B32),$B32,0)</f>
        <v/>
      </c>
    </row>
    <row r="33" ht="18" customHeight="1">
      <c r="A33" s="9" t="n"/>
      <c r="B33" s="14" t="n"/>
      <c r="C33" s="22" t="n"/>
      <c r="D33" s="24" t="n"/>
      <c r="E33" s="24" t="n"/>
      <c r="F33" s="9" t="n"/>
      <c r="G33" s="16">
        <f>IF(ISNUMBER($B33),$B33,0)</f>
        <v/>
      </c>
    </row>
    <row r="34" ht="18" customHeight="1">
      <c r="A34" s="9" t="n"/>
      <c r="B34" s="14" t="n"/>
      <c r="C34" s="22" t="n"/>
      <c r="D34" s="24" t="n"/>
      <c r="E34" s="24" t="n"/>
      <c r="F34" s="9" t="n"/>
      <c r="G34" s="16">
        <f>IF(ISNUMBER($B34),$B34,0)</f>
        <v/>
      </c>
    </row>
    <row r="35" ht="18" customHeight="1">
      <c r="A35" s="9" t="n"/>
      <c r="B35" s="14" t="n"/>
      <c r="C35" s="22" t="n"/>
      <c r="D35" s="24" t="n"/>
      <c r="E35" s="24" t="n"/>
      <c r="F35" s="9" t="n"/>
      <c r="G35" s="16">
        <f>IF(ISNUMBER($B35),$B35,0)</f>
        <v/>
      </c>
    </row>
    <row r="36" ht="18" customHeight="1">
      <c r="A36" s="9" t="n"/>
      <c r="B36" s="14" t="n"/>
      <c r="C36" s="22" t="n"/>
      <c r="D36" s="24" t="n"/>
      <c r="E36" s="24" t="n"/>
      <c r="F36" s="9" t="n"/>
      <c r="G36" s="16">
        <f>IF(ISNUMBER($B36),$B36,0)</f>
        <v/>
      </c>
    </row>
    <row r="37" ht="18" customHeight="1">
      <c r="A37" s="9" t="n"/>
      <c r="B37" s="14" t="n"/>
      <c r="C37" s="22" t="n"/>
      <c r="D37" s="24" t="n"/>
      <c r="E37" s="24" t="n"/>
      <c r="F37" s="9" t="n"/>
      <c r="G37" s="16">
        <f>IF(ISNUMBER($B37),$B37,0)</f>
        <v/>
      </c>
    </row>
    <row r="38" ht="18" customHeight="1">
      <c r="A38" s="9" t="n"/>
      <c r="B38" s="14" t="n"/>
      <c r="C38" s="22" t="n"/>
      <c r="D38" s="24" t="n"/>
      <c r="E38" s="24" t="n"/>
      <c r="F38" s="9" t="n"/>
      <c r="G38" s="16">
        <f>IF(ISNUMBER($B38),$B38,0)</f>
        <v/>
      </c>
    </row>
    <row r="39" ht="18" customHeight="1">
      <c r="A39" s="9" t="n"/>
      <c r="B39" s="14" t="n"/>
      <c r="C39" s="22" t="n"/>
      <c r="D39" s="24" t="n"/>
      <c r="E39" s="24" t="n"/>
      <c r="F39" s="9" t="n"/>
      <c r="G39" s="16">
        <f>IF(ISNUMBER($B39),$B39,0)</f>
        <v/>
      </c>
    </row>
    <row r="40" ht="18" customHeight="1">
      <c r="A40" s="9" t="n"/>
      <c r="B40" s="14" t="n"/>
      <c r="C40" s="22" t="n"/>
      <c r="D40" s="24" t="n"/>
      <c r="E40" s="24" t="n"/>
      <c r="F40" s="9" t="n"/>
      <c r="G40" s="16">
        <f>IF(ISNUMBER($B40),$B40,0)</f>
        <v/>
      </c>
    </row>
    <row r="41" ht="18" customHeight="1">
      <c r="A41" s="9" t="n"/>
      <c r="B41" s="14" t="n"/>
      <c r="C41" s="22" t="n"/>
      <c r="D41" s="24" t="n"/>
      <c r="E41" s="24" t="n"/>
      <c r="F41" s="9" t="n"/>
      <c r="G41" s="16">
        <f>IF(ISNUMBER($B41),$B41,0)</f>
        <v/>
      </c>
    </row>
    <row r="42" ht="18" customHeight="1">
      <c r="A42" s="9" t="n"/>
      <c r="B42" s="14" t="n"/>
      <c r="C42" s="22" t="n"/>
      <c r="D42" s="24" t="n"/>
      <c r="E42" s="24" t="n"/>
      <c r="F42" s="9" t="n"/>
      <c r="G42" s="16">
        <f>IF(ISNUMBER($B42),$B42,0)</f>
        <v/>
      </c>
    </row>
    <row r="43" ht="18" customHeight="1">
      <c r="A43" s="9" t="n"/>
      <c r="B43" s="14" t="n"/>
      <c r="C43" s="22" t="n"/>
      <c r="D43" s="24" t="n"/>
      <c r="E43" s="24" t="n"/>
      <c r="F43" s="9" t="n"/>
      <c r="G43" s="16">
        <f>IF(ISNUMBER($B43),$B43,0)</f>
        <v/>
      </c>
    </row>
    <row r="44" ht="18" customHeight="1">
      <c r="A44" s="9" t="n"/>
      <c r="B44" s="14" t="n"/>
      <c r="C44" s="22" t="n"/>
      <c r="D44" s="24" t="n"/>
      <c r="E44" s="24" t="n"/>
      <c r="F44" s="9" t="n"/>
      <c r="G44" s="16">
        <f>IF(ISNUMBER($B44),$B44,0)</f>
        <v/>
      </c>
    </row>
    <row r="45" ht="18" customHeight="1">
      <c r="A45" s="9" t="n"/>
      <c r="B45" s="14" t="n"/>
      <c r="C45" s="22" t="n"/>
      <c r="D45" s="24" t="n"/>
      <c r="E45" s="24" t="n"/>
      <c r="F45" s="9" t="n"/>
      <c r="G45" s="16">
        <f>IF(ISNUMBER($B45),$B45,0)</f>
        <v/>
      </c>
    </row>
    <row r="46" ht="18" customHeight="1">
      <c r="A46" s="9" t="n"/>
      <c r="B46" s="14" t="n"/>
      <c r="C46" s="22" t="n"/>
      <c r="D46" s="24" t="n"/>
      <c r="E46" s="24" t="n"/>
      <c r="F46" s="9" t="n"/>
      <c r="G46" s="16">
        <f>IF(ISNUMBER($B46),$B46,0)</f>
        <v/>
      </c>
    </row>
    <row r="47" ht="18" customHeight="1">
      <c r="A47" s="9" t="n"/>
      <c r="B47" s="14" t="n"/>
      <c r="C47" s="22" t="n"/>
      <c r="D47" s="24" t="n"/>
      <c r="E47" s="24" t="n"/>
      <c r="F47" s="9" t="n"/>
      <c r="G47" s="16">
        <f>IF(ISNUMBER($B47),$B47,0)</f>
        <v/>
      </c>
    </row>
    <row r="48" ht="18" customHeight="1">
      <c r="A48" s="9" t="n"/>
      <c r="B48" s="14" t="n"/>
      <c r="C48" s="22" t="n"/>
      <c r="D48" s="24" t="n"/>
      <c r="E48" s="24" t="n"/>
      <c r="F48" s="9" t="n"/>
      <c r="G48" s="16">
        <f>IF(ISNUMBER($B48),$B48,0)</f>
        <v/>
      </c>
    </row>
    <row r="49" ht="18" customHeight="1">
      <c r="A49" s="9" t="n"/>
      <c r="B49" s="14" t="n"/>
      <c r="C49" s="22" t="n"/>
      <c r="D49" s="24" t="n"/>
      <c r="E49" s="24" t="n"/>
      <c r="F49" s="9" t="n"/>
      <c r="G49" s="16">
        <f>IF(ISNUMBER($B49),$B49,0)</f>
        <v/>
      </c>
    </row>
    <row r="50" ht="18" customHeight="1">
      <c r="A50" s="9" t="n"/>
      <c r="B50" s="14" t="n"/>
      <c r="C50" s="22" t="n"/>
      <c r="D50" s="24" t="n"/>
      <c r="E50" s="24" t="n"/>
      <c r="F50" s="9" t="n"/>
      <c r="G50" s="16">
        <f>IF(ISNUMBER($B50),$B50,0)</f>
        <v/>
      </c>
    </row>
    <row r="51" ht="18" customHeight="1">
      <c r="A51" s="9" t="n"/>
      <c r="B51" s="14" t="n"/>
      <c r="C51" s="22" t="n"/>
      <c r="D51" s="24" t="n"/>
      <c r="E51" s="24" t="n"/>
      <c r="F51" s="9" t="n"/>
      <c r="G51" s="16">
        <f>IF(ISNUMBER($B51),$B51,0)</f>
        <v/>
      </c>
    </row>
    <row r="52" ht="18" customHeight="1">
      <c r="A52" s="9" t="n"/>
      <c r="B52" s="14" t="n"/>
      <c r="C52" s="22" t="n"/>
      <c r="D52" s="24" t="n"/>
      <c r="E52" s="24" t="n"/>
      <c r="F52" s="9" t="n"/>
      <c r="G52" s="16">
        <f>IF(ISNUMBER($B52),$B52,0)</f>
        <v/>
      </c>
    </row>
    <row r="53" ht="18" customHeight="1">
      <c r="A53" s="9" t="n"/>
      <c r="B53" s="14" t="n"/>
      <c r="C53" s="22" t="n"/>
      <c r="D53" s="24" t="n"/>
      <c r="E53" s="24" t="n"/>
      <c r="F53" s="9" t="n"/>
      <c r="G53" s="16">
        <f>IF(ISNUMBER($B53),$B53,0)</f>
        <v/>
      </c>
    </row>
    <row r="54" ht="18" customHeight="1">
      <c r="A54" s="9" t="n"/>
      <c r="B54" s="14" t="n"/>
      <c r="C54" s="22" t="n"/>
      <c r="D54" s="24" t="n"/>
      <c r="E54" s="24" t="n"/>
      <c r="F54" s="9" t="n"/>
      <c r="G54" s="16">
        <f>IF(ISNUMBER($B54),$B54,0)</f>
        <v/>
      </c>
    </row>
    <row r="55" ht="18" customHeight="1">
      <c r="A55" s="9" t="n"/>
      <c r="B55" s="14" t="n"/>
      <c r="C55" s="22" t="n"/>
      <c r="D55" s="24" t="n"/>
      <c r="E55" s="24" t="n"/>
      <c r="F55" s="9" t="n"/>
      <c r="G55" s="16">
        <f>IF(ISNUMBER($B55),$B55,0)</f>
        <v/>
      </c>
    </row>
  </sheetData>
  <sheetProtection selectLockedCells="0" selectUnlockedCells="0" sheet="1" objects="0" insertRows="1" insertHyperlinks="1" autoFilter="0" scenarios="0" formatColumns="0" deleteColumns="1" insertColumns="1" pivotTables="1" deleteRows="1" formatCells="0" formatRows="0" sort="0"/>
  <conditionalFormatting sqref="B6:B55">
    <cfRule type="expression" priority="1" dxfId="2" stopIfTrue="0">
      <formula>AND(B6&lt;&gt;"",NOT(ISNUMBER(B6)))</formula>
    </cfRule>
  </conditionalFormatting>
  <dataValidations count="2">
    <dataValidation sqref="B6:B55" showDropDown="0" showInputMessage="0" showErrorMessage="1" allowBlank="1" errorTitle="Check this entry" error="Type a date, such as 14 Oct 2026." type="date" errorStyle="stop" operator="between">
      <formula1>36526</formula1>
      <formula2>73415</formula2>
    </dataValidation>
    <dataValidation sqref="C6:C55" showDropDown="0" showInputMessage="0" showErrorMessage="1" allowBlank="1" errorTitle="Check this entry" error="Type a decision number from 1 to 30." type="whole" errorStyle="stop" operator="between">
      <formula1>1</formula1>
      <formula2>30</formula2>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2026-10-24T05:12:39Z</dcterms:created>
  <dcterms:modified xmlns:dcterms="http://purl.org/dc/terms/" xmlns:xsi="http://www.w3.org/2001/XMLSchema-instance" xsi:type="dcterms:W3CDTF">2026-10-24T05:12:40Z</dcterms:modified>
</cp:coreProperties>
</file>