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comments/comment4.xml" ContentType="application/vnd.openxmlformats-officedocument.spreadsheetml.comments+xml"/>
  <Override PartName="/xl/worksheets/sheet6.xml" ContentType="application/vnd.openxmlformats-officedocument.spreadsheetml.worksheet+xml"/>
  <Override PartName="/xl/drawings/drawing6.xml" ContentType="application/vnd.openxmlformats-officedocument.drawing+xml"/>
  <Override PartName="/xl/comments/comment5.xml" ContentType="application/vnd.openxmlformats-officedocument.spreadsheetml.comments+xml"/>
  <Override PartName="/xl/worksheets/sheet7.xml" ContentType="application/vnd.openxmlformats-officedocument.spreadsheetml.worksheet+xml"/>
  <Override PartName="/xl/drawings/drawing7.xml" ContentType="application/vnd.openxmlformats-officedocument.drawing+xml"/>
  <Override PartName="/xl/comments/comment6.xml" ContentType="application/vnd.openxmlformats-officedocument.spreadsheetml.comments+xml"/>
  <Override PartName="/xl/worksheets/sheet8.xml" ContentType="application/vnd.openxmlformats-officedocument.spreadsheetml.worksheet+xml"/>
  <Override PartName="/xl/drawings/drawing8.xml" ContentType="application/vnd.openxmlformats-officedocument.drawing+xml"/>
  <Override PartName="/xl/comments/comment7.xml" ContentType="application/vnd.openxmlformats-officedocument.spreadsheetml.comments+xml"/>
  <Override PartName="/xl/worksheets/sheet9.xml" ContentType="application/vnd.openxmlformats-officedocument.spreadsheetml.worksheet+xml"/>
  <Override PartName="/xl/drawings/drawing9.xml" ContentType="application/vnd.openxmlformats-officedocument.drawing+xml"/>
  <Override PartName="/xl/comments/comment8.xml" ContentType="application/vnd.openxmlformats-officedocument.spreadsheetml.comments+xml"/>
  <Override PartName="/xl/worksheets/sheet10.xml" ContentType="application/vnd.openxmlformats-officedocument.spreadsheetml.worksheet+xml"/>
  <Override PartName="/xl/drawings/drawing10.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Details" sheetId="2" state="visible" r:id="rId2"/>
    <sheet xmlns:r="http://schemas.openxmlformats.org/officeDocument/2006/relationships" name="Readiness" sheetId="3" state="visible" r:id="rId3"/>
    <sheet xmlns:r="http://schemas.openxmlformats.org/officeDocument/2006/relationships" name="Go-no-go" sheetId="4" state="visible" r:id="rId4"/>
    <sheet xmlns:r="http://schemas.openxmlformats.org/officeDocument/2006/relationships" name="Runbook" sheetId="5" state="visible" r:id="rId5"/>
    <sheet xmlns:r="http://schemas.openxmlformats.org/officeDocument/2006/relationships" name="Rollback" sheetId="6" state="visible" r:id="rId6"/>
    <sheet xmlns:r="http://schemas.openxmlformats.org/officeDocument/2006/relationships" name="Rollout" sheetId="7" state="visible" r:id="rId7"/>
    <sheet xmlns:r="http://schemas.openxmlformats.org/officeDocument/2006/relationships" name="Conditions" sheetId="8" state="visible" r:id="rId8"/>
    <sheet xmlns:r="http://schemas.openxmlformats.org/officeDocument/2006/relationships" name="Moves" sheetId="9" state="visible" r:id="rId9"/>
    <sheet xmlns:r="http://schemas.openxmlformats.org/officeDocument/2006/relationships" name="Checks" sheetId="10" state="visible" r:id="rId10"/>
  </sheets>
  <definedNames>
    <definedName name="_xlnm.Print_Area" localSheetId="0">'Read me'!$A$1:$B$93</definedName>
    <definedName name="_xlnm.Print_Area" localSheetId="1">'Details'!$A$1:$C$22</definedName>
    <definedName name="_xlnm._FilterDatabase" localSheetId="2" hidden="1">'Readiness'!$A$5:$L$65</definedName>
    <definedName name="_xlnm.Print_Titles" localSheetId="2">'Readiness'!$5:$5,'Readiness'!$A:$B</definedName>
    <definedName name="_xlnm.Print_Area" localSheetId="2">'Readiness'!$A$1:$G$65,'Readiness'!$H$1:$L$65</definedName>
    <definedName name="_xlnm.Print_Area" localSheetId="3">'Go-no-go'!$A$1:$D$41</definedName>
    <definedName name="_xlnm._FilterDatabase" localSheetId="4" hidden="1">'Runbook'!$A$5:$I$255</definedName>
    <definedName name="_xlnm.Print_Titles" localSheetId="4">'Runbook'!$5:$5,'Runbook'!$A:$C</definedName>
    <definedName name="_xlnm.Print_Area" localSheetId="4">'Runbook'!$A$1:$G$255,'Runbook'!$H$1:$I$255</definedName>
    <definedName name="_xlnm.Print_Area" localSheetId="5">'Rollback'!$A$1:$G$35</definedName>
    <definedName name="_xlnm._FilterDatabase" localSheetId="6" hidden="1">'Rollout'!$A$5:$L$15</definedName>
    <definedName name="_xlnm.Print_Titles" localSheetId="6">'Rollout'!$5:$5,'Rollout'!$A:$B</definedName>
    <definedName name="_xlnm.Print_Area" localSheetId="6">'Rollout'!$A$1:$H$15,'Rollout'!$I$1:$L$15</definedName>
    <definedName name="_xlnm._FilterDatabase" localSheetId="7" hidden="1">'Conditions'!$A$5:$J$35</definedName>
    <definedName name="_xlnm.Print_Titles" localSheetId="7">'Conditions'!$5:$5,'Conditions'!$A:$C</definedName>
    <definedName name="_xlnm.Print_Area" localSheetId="7">'Conditions'!$A$1:$F$35,'Conditions'!$G$1:$J$35</definedName>
    <definedName name="_xlnm._FilterDatabase" localSheetId="8" hidden="1">'Moves'!$A$5:$E$65</definedName>
    <definedName name="_xlnm.Print_Titles" localSheetId="8">'Moves'!$5:$5</definedName>
    <definedName name="_xlnm.Print_Area" localSheetId="8">'Moves'!$A$1:$E$65</definedName>
    <definedName name="_xlnm.Print_Titles" localSheetId="9">'Checks'!$5:$5</definedName>
    <definedName name="_xlnm.Print_Area" localSheetId="9">'Checks'!$A$1:$D$16</definedName>
  </definedNames>
  <calcPr calcId="124519" fullCalcOnLoad="1"/>
</workbook>
</file>

<file path=xl/styles.xml><?xml version="1.0" encoding="utf-8"?>
<styleSheet xmlns="http://schemas.openxmlformats.org/spreadsheetml/2006/main">
  <numFmts count="4">
    <numFmt numFmtId="164" formatCode="ddd d mmm yyyy"/>
    <numFmt numFmtId="165" formatCode="ddd d mmm yyyy hh:mm"/>
    <numFmt numFmtId="166" formatCode="ddd d mmm hh:mm"/>
    <numFmt numFmtId="167" formatCode="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FFFFFF"/>
        <bgColor rgb="00FFFFFF"/>
      </patternFill>
    </fill>
    <fill>
      <patternFill patternType="solid">
        <fgColor rgb="00F4F5F6"/>
        <bgColor rgb="00F4F5F6"/>
      </patternFill>
    </fill>
    <fill>
      <patternFill patternType="solid">
        <fgColor rgb="00ECEEF0"/>
        <bgColor rgb="00ECEEF0"/>
      </patternFill>
    </fill>
  </fills>
  <borders count="6">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
      <left/>
      <right/>
      <top style="thin">
        <color rgb="00E3E5E8"/>
      </top>
      <bottom/>
      <diagonal/>
    </border>
    <border>
      <left/>
      <right style="thin">
        <color rgb="00E3E5E8"/>
      </right>
      <top style="thin">
        <color rgb="00E3E5E8"/>
      </top>
      <bottom/>
      <diagonal/>
    </border>
    <border>
      <left/>
      <right style="thin">
        <color rgb="00E3E5E8"/>
      </right>
      <top style="thin">
        <color rgb="00E3E5E8"/>
      </top>
      <bottom style="thin">
        <color rgb="00E3E5E8"/>
      </bottom>
      <diagonal/>
    </border>
  </borders>
  <cellStyleXfs count="1">
    <xf numFmtId="0" fontId="1" fillId="0" borderId="0"/>
  </cellStyleXfs>
  <cellXfs count="36">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top" wrapText="1"/>
    </xf>
    <xf numFmtId="0" fontId="4" fillId="0" borderId="0" applyAlignment="1" pivotButton="0" quotePrefix="0" xfId="0">
      <alignment vertical="center"/>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4" fillId="0" borderId="0" applyAlignment="1" pivotButton="0" quotePrefix="0" xfId="0">
      <alignment horizontal="left" vertical="top" wrapText="1"/>
    </xf>
    <xf numFmtId="0" fontId="3" fillId="0" borderId="0" applyAlignment="1" pivotButton="0" quotePrefix="0" xfId="0">
      <alignment vertical="center"/>
    </xf>
    <xf numFmtId="0" fontId="5" fillId="0" borderId="0" applyAlignment="1" pivotButton="0" quotePrefix="0" xfId="0">
      <alignment vertical="top" wrapText="1"/>
    </xf>
    <xf numFmtId="0" fontId="3" fillId="2" borderId="1" applyAlignment="1" applyProtection="1" pivotButton="0" quotePrefix="0" xfId="0">
      <alignment horizontal="left" vertical="top" wrapText="1"/>
      <protection locked="0" hidden="0"/>
    </xf>
    <xf numFmtId="164" fontId="3" fillId="2" borderId="1" applyAlignment="1" applyProtection="1" pivotButton="0" quotePrefix="0" xfId="0">
      <alignment horizontal="left" vertical="top" wrapText="1"/>
      <protection locked="0" hidden="0"/>
    </xf>
    <xf numFmtId="165" fontId="3" fillId="2" borderId="1" applyAlignment="1" applyProtection="1" pivotButton="0" quotePrefix="0" xfId="0">
      <alignment horizontal="left" vertical="top" wrapText="1"/>
      <protection locked="0" hidden="0"/>
    </xf>
    <xf numFmtId="3" fontId="3" fillId="2" borderId="1" applyAlignment="1" applyProtection="1" pivotButton="0" quotePrefix="0" xfId="0">
      <alignment horizontal="left" vertical="top" wrapText="1"/>
      <protection locked="0" hidden="0"/>
    </xf>
    <xf numFmtId="164" fontId="3" fillId="3" borderId="1" applyAlignment="1" pivotButton="0" quotePrefix="0" xfId="0">
      <alignment horizontal="left" vertical="top"/>
    </xf>
    <xf numFmtId="0" fontId="6" fillId="3" borderId="2" applyAlignment="1" pivotButton="0" quotePrefix="0" xfId="0">
      <alignment vertical="bottom" wrapText="1"/>
    </xf>
    <xf numFmtId="0" fontId="4" fillId="2" borderId="2" applyAlignment="1" pivotButton="0" quotePrefix="0" xfId="0">
      <alignment vertical="bottom" wrapText="1"/>
    </xf>
    <xf numFmtId="0" fontId="3" fillId="3" borderId="1" applyAlignment="1" pivotButton="0" quotePrefix="0" xfId="0">
      <alignment horizontal="center" vertical="top"/>
    </xf>
    <xf numFmtId="0" fontId="3" fillId="2" borderId="1" applyAlignment="1" applyProtection="1" pivotButton="0" quotePrefix="0" xfId="0">
      <alignment vertical="top"/>
      <protection locked="0" hidden="0"/>
    </xf>
    <xf numFmtId="0" fontId="3" fillId="2" borderId="1" applyAlignment="1" applyProtection="1" pivotButton="0" quotePrefix="0" xfId="0">
      <alignment vertical="top" wrapText="1"/>
      <protection locked="0" hidden="0"/>
    </xf>
    <xf numFmtId="164" fontId="3" fillId="2" borderId="1" applyAlignment="1" applyProtection="1" pivotButton="0" quotePrefix="0" xfId="0">
      <alignment horizontal="left" vertical="top"/>
      <protection locked="0" hidden="0"/>
    </xf>
    <xf numFmtId="0" fontId="3" fillId="3" borderId="1" applyAlignment="1" pivotButton="0" quotePrefix="0" xfId="0">
      <alignment vertical="top" wrapText="1"/>
    </xf>
    <xf numFmtId="0" fontId="3" fillId="3" borderId="1" applyAlignment="1" pivotButton="0" quotePrefix="0" xfId="0">
      <alignment vertical="top"/>
    </xf>
    <xf numFmtId="0" fontId="3" fillId="3" borderId="1" applyAlignment="1" pivotButton="0" quotePrefix="0" xfId="0">
      <alignment horizontal="left" vertical="top"/>
    </xf>
    <xf numFmtId="0" fontId="4" fillId="4" borderId="0" applyAlignment="1" pivotButton="0" quotePrefix="0" xfId="0">
      <alignment vertical="center"/>
    </xf>
    <xf numFmtId="165" fontId="3" fillId="3" borderId="1" applyAlignment="1" pivotButton="0" quotePrefix="0" xfId="0">
      <alignment horizontal="left" vertical="top" wrapText="1"/>
    </xf>
    <xf numFmtId="0" fontId="0" fillId="0" borderId="5" pivotButton="0" quotePrefix="0" xfId="0"/>
    <xf numFmtId="0" fontId="3" fillId="3" borderId="1" applyAlignment="1" pivotButton="0" quotePrefix="0" xfId="0">
      <alignment horizontal="left" vertical="top" wrapText="1"/>
    </xf>
    <xf numFmtId="164" fontId="3" fillId="3" borderId="1" applyAlignment="1" pivotButton="0" quotePrefix="0" xfId="0">
      <alignment horizontal="left" vertical="top" wrapText="1"/>
    </xf>
    <xf numFmtId="0" fontId="5" fillId="0" borderId="0" applyAlignment="1" pivotButton="0" quotePrefix="0" xfId="0">
      <alignment vertical="top"/>
    </xf>
    <xf numFmtId="166" fontId="3" fillId="2" borderId="1" applyAlignment="1" applyProtection="1" pivotButton="0" quotePrefix="0" xfId="0">
      <alignment horizontal="left" vertical="top"/>
      <protection locked="0" hidden="0"/>
    </xf>
    <xf numFmtId="0" fontId="3" fillId="2" borderId="1" applyAlignment="1" applyProtection="1" pivotButton="0" quotePrefix="0" xfId="0">
      <alignment horizontal="left" vertical="top"/>
      <protection locked="0" hidden="0"/>
    </xf>
    <xf numFmtId="3" fontId="3" fillId="2" borderId="1" applyAlignment="1" applyProtection="1" pivotButton="0" quotePrefix="0" xfId="0">
      <alignment horizontal="left" vertical="top"/>
      <protection locked="0" hidden="0"/>
    </xf>
    <xf numFmtId="3" fontId="3" fillId="3" borderId="1" applyAlignment="1" pivotButton="0" quotePrefix="0" xfId="0">
      <alignment horizontal="left" vertical="top"/>
    </xf>
    <xf numFmtId="167" fontId="3" fillId="2" borderId="1" applyAlignment="1" applyProtection="1" pivotButton="0" quotePrefix="0" xfId="0">
      <alignment horizontal="left" vertical="top"/>
      <protection locked="0" hidden="0"/>
    </xf>
    <xf numFmtId="0" fontId="4" fillId="0" borderId="0" applyAlignment="1" pivotButton="0" quotePrefix="0" xfId="0">
      <alignment vertical="top"/>
    </xf>
    <xf numFmtId="0" fontId="4" fillId="3" borderId="1" applyAlignment="1" pivotButton="0" quotePrefix="0" xfId="0">
      <alignment vertical="top"/>
    </xf>
  </cellXfs>
  <cellStyles count="1">
    <cellStyle name="Normal" xfId="0" builtinId="0" hidden="0"/>
  </cellStyles>
  <dxfs count="2">
    <dxf>
      <font>
        <color rgb="00CD2B31"/>
      </font>
      <fill>
        <patternFill patternType="solid">
          <fgColor rgb="00F8D7D7"/>
          <bgColor rgb="00F8D7D7"/>
        </patternFill>
      </fill>
    </dxf>
    <dxf>
      <font>
        <color rgb="00CD2B3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omments/comment1.xml><?xml version="1.0" encoding="utf-8"?>
<comments xmlns="http://schemas.openxmlformats.org/spreadsheetml/2006/main">
  <authors>
    <author>FRQZ</author>
  </authors>
  <commentList>
    <comment ref="C22" authorId="0" shapeId="0">
      <text>
        <t>Worked out: the date the checks count from. It's As of, or today when As of is blank.</t>
      </text>
    </comment>
  </commentList>
</comments>
</file>

<file path=xl/comments/comment2.xml><?xml version="1.0" encoding="utf-8"?>
<comments xmlns="http://schemas.openxmlformats.org/spreadsheetml/2006/main">
  <authors>
    <author>FRQZ</author>
  </authors>
  <commentList>
    <comment ref="A5" authorId="0" shapeId="0">
      <text>
        <t>Worked out: the criterion's place in the list.</t>
      </text>
    </comment>
    <comment ref="L5" authorId="0" shapeId="0">
      <text>
        <t>The first thing wrong with this criterion. Filter on △ to list them.</t>
      </text>
    </comment>
  </commentList>
</comments>
</file>

<file path=xl/comments/comment3.xml><?xml version="1.0" encoding="utf-8"?>
<comments xmlns="http://schemas.openxmlformats.org/spreadsheetml/2006/main">
  <authors>
    <author>FRQZ</author>
  </authors>
  <commentList>
    <comment ref="B6" authorId="0" shapeId="0">
      <text>
        <t>Worked out: Readiness decided by and Go/no-go decided by, from Details.</t>
      </text>
    </comment>
    <comment ref="B8" authorId="0" shapeId="0">
      <text>
        <t>Worked out: how many criteria on Readiness name this gate.</t>
      </text>
    </comment>
    <comment ref="B9" authorId="0" shapeId="0">
      <text>
        <t>Worked out: how many of them are Met.</t>
      </text>
    </comment>
    <comment ref="B10" authorId="0" shapeId="0">
      <text>
        <t>Worked out: how many are Waived.</t>
      </text>
    </comment>
    <comment ref="B11" authorId="0" shapeId="0">
      <text>
        <t>Worked out: how many are still Open.</t>
      </text>
    </comment>
    <comment ref="B15" authorId="0" shapeId="0">
      <text>
        <t>Worked out: decided, ready to decide, or how many criteria are still open.</t>
      </text>
    </comment>
    <comment ref="B16" authorId="0" shapeId="0">
      <text>
        <t>Worked out: what's wrong with a Go. Clear when the gate isn't Go, or nothing is wrong.</t>
      </text>
    </comment>
  </commentList>
</comments>
</file>

<file path=xl/comments/comment4.xml><?xml version="1.0" encoding="utf-8"?>
<comments xmlns="http://schemas.openxmlformats.org/spreadsheetml/2006/main">
  <authors>
    <author>FRQZ</author>
  </authors>
  <commentList>
    <comment ref="A5" authorId="0" shapeId="0">
      <text>
        <t>Worked out: the step's number.</t>
      </text>
    </comment>
    <comment ref="I5" authorId="0" shapeId="0">
      <text>
        <t>The first thing wrong with this step. Filter on △ to list them.</t>
      </text>
    </comment>
  </commentList>
</comments>
</file>

<file path=xl/comments/comment5.xml><?xml version="1.0" encoding="utf-8"?>
<comments xmlns="http://schemas.openxmlformats.org/spreadsheetml/2006/main">
  <authors>
    <author>FRQZ</author>
  </authors>
  <commentList>
    <comment ref="D5" authorId="0" shapeId="0">
      <text>
        <t>The first thing missing from this step.</t>
      </text>
    </comment>
    <comment ref="E29" authorId="0" shapeId="0">
      <text>
        <t>Worked out: the minutes as hours and minutes.</t>
      </text>
    </comment>
    <comment ref="F29" authorId="0" shapeId="0">
      <text>
        <t>Worked out: against the Rollback limit on Details.</t>
      </text>
    </comment>
  </commentList>
</comments>
</file>

<file path=xl/comments/comment6.xml><?xml version="1.0" encoding="utf-8"?>
<comments xmlns="http://schemas.openxmlformats.org/spreadsheetml/2006/main">
  <authors>
    <author>FRQZ</author>
  </authors>
  <commentList>
    <comment ref="A5" authorId="0" shapeId="0">
      <text>
        <t>Worked out: the wave's number. Conditions and Moves find the wave by it.</t>
      </text>
    </comment>
    <comment ref="J5" authorId="0" shapeId="0">
      <text>
        <t>Worked out: Customers moving for this wave, added up from Moves.</t>
      </text>
    </comment>
    <comment ref="K5" authorId="0" shapeId="0">
      <text>
        <t>Worked out: Customers minus Moved so far.</t>
      </text>
    </comment>
    <comment ref="L5" authorId="0" shapeId="0">
      <text>
        <t>The first thing wrong with this wave. Filter on △ to list them.</t>
      </text>
    </comment>
  </commentList>
</comments>
</file>

<file path=xl/comments/comment7.xml><?xml version="1.0" encoding="utf-8"?>
<comments xmlns="http://schemas.openxmlformats.org/spreadsheetml/2006/main">
  <authors>
    <author>FRQZ</author>
  </authors>
  <commentList>
    <comment ref="A5" authorId="0" shapeId="0">
      <text>
        <t>Worked out: the condition's place in the list.</t>
      </text>
    </comment>
    <comment ref="J5" authorId="0" shapeId="0">
      <text>
        <t>The first thing wrong with this condition. Filter on △ to list them.</t>
      </text>
    </comment>
  </commentList>
</comments>
</file>

<file path=xl/comments/comment8.xml><?xml version="1.0" encoding="utf-8"?>
<comments xmlns="http://schemas.openxmlformats.org/spreadsheetml/2006/main">
  <authors>
    <author>FRQZ</author>
  </authors>
  <commentList>
    <comment ref="E5" authorId="0" shapeId="0">
      <text>
        <t>The first thing wrong with this row.</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_rels/drawing8.xml.rels><Relationships xmlns="http://schemas.openxmlformats.org/package/2006/relationships"><Relationship Type="http://schemas.openxmlformats.org/officeDocument/2006/relationships/image" Target="/xl/media/image8.png" Id="rId1"/></Relationships>
</file>

<file path=xl/drawings/_rels/drawing9.xml.rels><Relationships xmlns="http://schemas.openxmlformats.org/package/2006/relationships"><Relationship Type="http://schemas.openxmlformats.org/officeDocument/2006/relationships/image" Target="/xl/media/image9.png" Id="rId1"/></Relationships>
</file>

<file path=xl/drawings/_rels/drawing10.xml.rels><Relationships xmlns="http://schemas.openxmlformats.org/package/2006/relationships"><Relationship Type="http://schemas.openxmlformats.org/officeDocument/2006/relationships/image" Target="/xl/media/image10.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5</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3</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6</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6</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6</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8.xml><?xml version="1.0" encoding="utf-8"?>
<wsDr xmlns="http://schemas.openxmlformats.org/drawingml/2006/spreadsheetDrawing">
  <oneCellAnchor>
    <from>
      <col>4</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9.xml><?xml version="1.0" encoding="utf-8"?>
<wsDr xmlns="http://schemas.openxmlformats.org/drawingml/2006/spreadsheetDrawing">
  <oneCellAnchor>
    <from>
      <col>4</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0.xml><?xml version="1.0" encoding="utf-8"?>
<wsDr xmlns="http://schemas.openxmlformats.org/drawingml/2006/spreadsheetDrawing">
  <oneCellAnchor>
    <from>
      <col>3</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drawing" Target="/xl/drawings/drawing6.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drawing" Target="/xl/drawings/drawing7.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drawing" Target="/xl/drawings/drawing8.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drawing" Target="/xl/drawings/drawing9.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drawing" Target="/xl/drawings/drawing10.xml" Id="rId1"/></Relationships>
</file>

<file path=xl/worksheets/sheet1.xml><?xml version="1.0" encoding="utf-8"?>
<worksheet xmlns="http://schemas.openxmlformats.org/spreadsheetml/2006/main">
  <sheetPr>
    <outlinePr summaryBelow="1" summaryRight="1"/>
    <pageSetUpPr fitToPage="0"/>
  </sheetPr>
  <dimension ref="A1:B91"/>
  <sheetViews>
    <sheetView showGridLines="0" tabSelected="1" workbookViewId="0">
      <selection activeCell="A1" sqref="A1"/>
    </sheetView>
  </sheetViews>
  <sheetFormatPr baseColWidth="8" defaultRowHeight="15"/>
  <cols>
    <col width="22" customWidth="1" min="1" max="1"/>
    <col width="108" customWidth="1" min="2" max="2"/>
  </cols>
  <sheetData>
    <row r="1" ht="36" customHeight="1">
      <c r="B1" s="1" t="inlineStr">
        <is>
          <t>Cutover workbook</t>
        </is>
      </c>
    </row>
    <row r="2" ht="44" customHeight="1">
      <c r="B2" s="2" t="inlineStr">
        <is>
          <t>One workbook for a cutover: the Readiness and Go/no-go criteria and decisions, the runbook, the rollback and the rollout in waves. Ten tabs: Read me, Details, Readiness, Go-no-go, Runbook, Rollback, Rollout, Conditions, Moves and Checks.</t>
        </is>
      </c>
    </row>
    <row r="3" ht="18" customHeight="1">
      <c r="B3" s="3">
        <f>"Checks: "&amp;Checks!$C$16</f>
        <v/>
      </c>
    </row>
    <row r="4" ht="8" customHeight="1"/>
    <row r="5" ht="18" customHeight="1">
      <c r="A5" s="4" t="inlineStr">
        <is>
          <t>Filling it in</t>
        </is>
      </c>
    </row>
    <row r="6" ht="31" customHeight="1">
      <c r="A6" s="5" t="n">
        <v>1</v>
      </c>
      <c r="B6" s="2" t="inlineStr">
        <is>
          <t>On Details, copy the project's Name, Sits under, Owner, Planned finish and Sponsor from the Register. Type the window, the rollback point and limit, and who decides each gate.</t>
        </is>
      </c>
    </row>
    <row r="7" ht="31" customHeight="1">
      <c r="A7" s="5" t="n">
        <v>2</v>
      </c>
      <c r="B7" s="2" t="inlineStr">
        <is>
          <t>On Readiness, copy each Readiness and Go/no-go criterion from the gate map or the acceptance and sign-off file, word for word, with its owner. Mark each one Met, with its evidence, as it comes true.</t>
        </is>
      </c>
    </row>
    <row r="8" ht="18" customHeight="1">
      <c r="A8" s="5" t="n">
        <v>3</v>
      </c>
      <c r="B8" s="2" t="inlineStr">
        <is>
          <t>On Runbook, list every step in time order, each with its Kind, one owner and how to stop or undo it.</t>
        </is>
      </c>
    </row>
    <row r="9" ht="31" customHeight="1">
      <c r="A9" s="5" t="n">
        <v>4</v>
      </c>
      <c r="B9" s="2" t="inlineStr">
        <is>
          <t>On Rollback, list the rollback steps in order, each with one owner. Time a rollback at each rehearsal and type the minutes.</t>
        </is>
      </c>
    </row>
    <row r="10" ht="31" customHeight="1">
      <c r="A10" s="5" t="n">
        <v>5</v>
      </c>
      <c r="B10" s="2" t="inlineStr">
        <is>
          <t>On Rollout, list the waves in the order they open. Type each wave's conditions on Conditions and its months on Moves.</t>
        </is>
      </c>
    </row>
    <row r="11" ht="18" customHeight="1">
      <c r="A11" s="5" t="n">
        <v>6</v>
      </c>
      <c r="B11" s="2" t="inlineStr">
        <is>
          <t>When a gate is decided, type its Decided on and Outcome on Go-no-go together.</t>
        </is>
      </c>
    </row>
    <row r="12" ht="18" customHeight="1">
      <c r="A12" s="5" t="n">
        <v>7</v>
      </c>
      <c r="B12" s="2" t="inlineStr">
        <is>
          <t>Read Checks, then the Check column on each tab. Fix every line that shows △.</t>
        </is>
      </c>
    </row>
    <row r="14" ht="18" customHeight="1">
      <c r="A14" s="4" t="inlineStr">
        <is>
          <t>YOUR LOGO</t>
        </is>
      </c>
    </row>
    <row r="15" ht="18" customHeight="1">
      <c r="A15" s="5" t="n"/>
      <c r="B15" s="2" t="inlineStr">
        <is>
          <t>The FRQZ logo is at the top of each tab. To use your own, delete it and insert your logo in the same place.</t>
        </is>
      </c>
    </row>
    <row r="17" ht="18" customHeight="1">
      <c r="A17" s="4" t="inlineStr">
        <is>
          <t>GATES</t>
        </is>
      </c>
    </row>
    <row r="18" ht="18" customHeight="1">
      <c r="A18" s="6" t="inlineStr">
        <is>
          <t>Readiness</t>
        </is>
      </c>
      <c r="B18" s="2" t="inlineStr">
        <is>
          <t>Everything for the window is in place: rehearsed, rollback tested, every step owned, support trained.</t>
        </is>
      </c>
    </row>
    <row r="19" ht="18" customHeight="1">
      <c r="A19" s="6" t="inlineStr">
        <is>
          <t>Go/no-go</t>
        </is>
      </c>
      <c r="B19" s="2" t="inlineStr">
        <is>
          <t>The call on whether to go live.</t>
        </is>
      </c>
    </row>
    <row r="20" ht="18" customHeight="1">
      <c r="A20" s="6" t="inlineStr">
        <is>
          <t>Go-live</t>
        </is>
      </c>
      <c r="B20" s="2" t="inlineStr">
        <is>
          <t>A milestone, never a gate. The Gate column takes Readiness or Go/no-go only.</t>
        </is>
      </c>
    </row>
    <row r="22" ht="18" customHeight="1">
      <c r="A22" s="4" t="inlineStr">
        <is>
          <t>OPEN, MET AND WAIVED</t>
        </is>
      </c>
    </row>
    <row r="23" ht="18" customHeight="1">
      <c r="A23" s="6" t="inlineStr">
        <is>
          <t>Open</t>
        </is>
      </c>
      <c r="B23" s="2" t="inlineStr">
        <is>
          <t>Not yet true, or no longer true.</t>
        </is>
      </c>
    </row>
    <row r="24" ht="18" customHeight="1">
      <c r="A24" s="6" t="inlineStr">
        <is>
          <t>Met</t>
        </is>
      </c>
      <c r="B24" s="2" t="inlineStr">
        <is>
          <t>True, and Evidence says where to see it, with the date.</t>
        </is>
      </c>
    </row>
    <row r="25" ht="31" customHeight="1">
      <c r="A25" s="6" t="inlineStr">
        <is>
          <t>Waived</t>
        </is>
      </c>
      <c r="B25" s="2" t="inlineStr">
        <is>
          <t>The gate's decider lets it go ahead without it. Waived by, Reason and Met or waived on say who, why and when.</t>
        </is>
      </c>
    </row>
    <row r="27" ht="18" customHeight="1">
      <c r="A27" s="4" t="inlineStr">
        <is>
          <t>WAIVERS</t>
        </is>
      </c>
    </row>
    <row r="28" ht="31" customHeight="1">
      <c r="A28" s="5" t="n"/>
      <c r="B28" s="2" t="inlineStr">
        <is>
          <t>If a criterion goes back to Open after its gate was decided Go, check 2 fails until it is Met again or waived.</t>
        </is>
      </c>
    </row>
    <row r="29" ht="31" customHeight="1">
      <c r="A29" s="5" t="n"/>
      <c r="B29" s="2" t="inlineStr">
        <is>
          <t>After a Go, only the gate's decider may waive a criterion that went back to Open, with a reason and a date. The assistant's brief checks the name.</t>
        </is>
      </c>
    </row>
    <row r="31" ht="18" customHeight="1">
      <c r="A31" s="4" t="inlineStr">
        <is>
          <t>OUTCOME</t>
        </is>
      </c>
    </row>
    <row r="32" ht="18" customHeight="1">
      <c r="A32" s="6" t="inlineStr">
        <is>
          <t>Go</t>
        </is>
      </c>
      <c r="B32" s="2" t="inlineStr">
        <is>
          <t>Go ahead.</t>
        </is>
      </c>
    </row>
    <row r="33" ht="18" customHeight="1">
      <c r="A33" s="6" t="inlineStr">
        <is>
          <t>Revise</t>
        </is>
      </c>
      <c r="B33" s="2" t="inlineStr">
        <is>
          <t>Do more work and bring the gate back.</t>
        </is>
      </c>
    </row>
    <row r="34" ht="18" customHeight="1">
      <c r="A34" s="6" t="inlineStr">
        <is>
          <t>Defer</t>
        </is>
      </c>
      <c r="B34" s="2" t="inlineStr">
        <is>
          <t>Decide later.</t>
        </is>
      </c>
    </row>
    <row r="35" ht="18" customHeight="1">
      <c r="A35" s="6" t="inlineStr">
        <is>
          <t>Stop</t>
        </is>
      </c>
      <c r="B35" s="2" t="inlineStr">
        <is>
          <t>End the work.</t>
        </is>
      </c>
    </row>
    <row r="37" ht="18" customHeight="1">
      <c r="A37" s="4" t="inlineStr">
        <is>
          <t>KIND</t>
        </is>
      </c>
    </row>
    <row r="38" ht="31" customHeight="1">
      <c r="A38" s="6" t="inlineStr">
        <is>
          <t>Prepare</t>
        </is>
      </c>
      <c r="B38" s="2" t="inlineStr">
        <is>
          <t>Gets something ready, and changes nothing customers or the books see. It may come up to a day before the window.</t>
        </is>
      </c>
    </row>
    <row r="39" ht="18" customHeight="1">
      <c r="A39" s="6" t="inlineStr">
        <is>
          <t>Check</t>
        </is>
      </c>
      <c r="B39" s="2" t="inlineStr">
        <is>
          <t>Confirms something is true, such as invoice counts that match.</t>
        </is>
      </c>
    </row>
    <row r="40" ht="18" customHeight="1">
      <c r="A40" s="6" t="inlineStr">
        <is>
          <t>Change</t>
        </is>
      </c>
      <c r="B40" s="2" t="inlineStr">
        <is>
          <t>Alters what customers or the books see. It needs Stop or undo.</t>
        </is>
      </c>
    </row>
    <row r="41" ht="18" customHeight="1">
      <c r="A41" s="6" t="inlineStr">
        <is>
          <t>Hold</t>
        </is>
      </c>
      <c r="B41" s="2" t="inlineStr">
        <is>
          <t>Waits or watches, such as overnight. It may come up to a day after the window.</t>
        </is>
      </c>
    </row>
    <row r="42" ht="18" customHeight="1">
      <c r="A42" s="6" t="inlineStr">
        <is>
          <t>Decision</t>
        </is>
      </c>
      <c r="B42" s="2" t="inlineStr">
        <is>
          <t>A call made in the window, such as carry on or roll back.</t>
        </is>
      </c>
    </row>
    <row r="44" ht="18" customHeight="1">
      <c r="A44" s="4" t="inlineStr">
        <is>
          <t>TIMES</t>
        </is>
      </c>
    </row>
    <row r="45" ht="18" customHeight="1">
      <c r="A45" s="5" t="n"/>
      <c r="B45" s="2" t="inlineStr">
        <is>
          <t>Every time in the file is in the time zone on Details. Type a date and a time, such as 12 Dec 2026 06:00.</t>
        </is>
      </c>
    </row>
    <row r="46" ht="18" customHeight="1">
      <c r="A46" s="5" t="n"/>
      <c r="B46" s="2" t="inlineStr">
        <is>
          <t>The file doesn't adjust for a clock change. If one falls in the window, say so in the step it touches.</t>
        </is>
      </c>
    </row>
    <row r="47" ht="18" customHeight="1">
      <c r="A47" s="5" t="n"/>
      <c r="B47" s="2" t="inlineStr">
        <is>
          <t>The runbook holds the window and a day either side. The week after the window belongs to the handover.</t>
        </is>
      </c>
    </row>
    <row r="49" ht="18" customHeight="1">
      <c r="A49" s="4" t="inlineStr">
        <is>
          <t>ROLLBACK</t>
        </is>
      </c>
    </row>
    <row r="50" ht="18" customHeight="1">
      <c r="A50" s="5" t="n"/>
      <c r="B50" s="2" t="inlineStr">
        <is>
          <t>Rollback point is the last time the change can be rolled back. After it, a problem is fixed forward.</t>
        </is>
      </c>
    </row>
    <row r="51" ht="31" customHeight="1">
      <c r="A51" s="5" t="n"/>
      <c r="B51" s="2" t="inlineStr">
        <is>
          <t>Rollback limit is the most hours a rollback may take. Time one at each rehearsal, in minutes, from the call to the old system working again. Check 6 reads the last rehearsal on the list.</t>
        </is>
      </c>
    </row>
    <row r="53" ht="18" customHeight="1">
      <c r="A53" s="4" t="inlineStr">
        <is>
          <t>WAVES</t>
        </is>
      </c>
    </row>
    <row r="54" ht="31" customHeight="1">
      <c r="A54" s="5" t="n"/>
      <c r="B54" s="2" t="inlineStr">
        <is>
          <t>Wave 1 can be the cutover weekend itself. Each later wave needs a condition on Conditions, due by the day it opens.</t>
        </is>
      </c>
    </row>
    <row r="55" ht="31" customHeight="1">
      <c r="A55" s="5" t="n"/>
      <c r="B55" s="2" t="inlineStr">
        <is>
          <t>Type each wave's conditions on its own rows. A later wave inherits none, so a condition two waves need is typed twice.</t>
        </is>
      </c>
    </row>
    <row r="56" ht="31" customHeight="1">
      <c r="A56" s="5" t="n"/>
      <c r="B56" s="2" t="inlineStr">
        <is>
          <t>Moves plans each wave month by month, by the first day of the month. Once a wave is due to open within 60 days, its Moves must add up to its Customers.</t>
        </is>
      </c>
    </row>
    <row r="57" ht="18" customHeight="1">
      <c r="A57" s="5" t="n"/>
      <c r="B57" s="2" t="inlineStr">
        <is>
          <t>Fill in Moved so far as the rollout runs. Check 9 compares it with Moves for each month that has ended.</t>
        </is>
      </c>
    </row>
    <row r="59" ht="18" customHeight="1">
      <c r="A59" s="4" t="inlineStr">
        <is>
          <t>NAMES</t>
        </is>
      </c>
    </row>
    <row r="60" ht="31" customHeight="1">
      <c r="A60" s="5" t="n"/>
      <c r="B60" s="2" t="inlineStr">
        <is>
          <t>Type each person the way the Register does: Anders (Engineering Manager). The checks read the name before the bracket, and fail a comma, the word and, or the word team or group.</t>
        </is>
      </c>
    </row>
    <row r="61" ht="18" customHeight="1">
      <c r="A61" s="5" t="n"/>
      <c r="B61" s="2" t="inlineStr">
        <is>
          <t>A numbered post, such as Backend engineer 1, is one person and can own a step.</t>
        </is>
      </c>
    </row>
    <row r="63" ht="18" customHeight="1">
      <c r="A63" s="4" t="inlineStr">
        <is>
          <t>READING THE MARKS</t>
        </is>
      </c>
    </row>
    <row r="64" ht="18" customHeight="1">
      <c r="A64" s="6" t="inlineStr">
        <is>
          <t>△</t>
        </is>
      </c>
      <c r="B64" s="2" t="inlineStr">
        <is>
          <t>A check found something, and the words say what. Filter the Check column on △ to list the rows.</t>
        </is>
      </c>
    </row>
    <row r="65" ht="18" customHeight="1">
      <c r="A65" s="6" t="inlineStr">
        <is>
          <t>○ Clear</t>
        </is>
      </c>
      <c r="B65" s="2" t="inlineStr">
        <is>
          <t>The check found nothing.</t>
        </is>
      </c>
    </row>
    <row r="67" ht="18" customHeight="1">
      <c r="A67" s="4" t="inlineStr">
        <is>
          <t>GREY CELLS</t>
        </is>
      </c>
    </row>
    <row r="68" ht="18" customHeight="1">
      <c r="A68" s="5" t="n"/>
      <c r="B68" s="2" t="inlineStr">
        <is>
          <t>Grey cells are worked out from what you type. Don't type over them: a typed value replaces the formula.</t>
        </is>
      </c>
    </row>
    <row r="69" ht="31" customHeight="1">
      <c r="A69" s="5" t="n"/>
      <c r="B69" s="2" t="inlineStr">
        <is>
          <t>The working is in hidden columns, each with a header: N to U on Readiness, K to N on Runbook, N to R on Rollout and L to O on Conditions.</t>
        </is>
      </c>
    </row>
    <row r="71" ht="18" customHeight="1">
      <c r="A71" s="4" t="inlineStr">
        <is>
          <t>CHECKS</t>
        </is>
      </c>
    </row>
    <row r="72" ht="31" customHeight="1">
      <c r="A72" s="5" t="n"/>
      <c r="B72" s="2" t="inlineStr">
        <is>
          <t>Checks runs nine checks. Each result names the first row that fails, and Check on each row says what's wrong with it.</t>
        </is>
      </c>
    </row>
    <row r="73" ht="31" customHeight="1">
      <c r="A73" s="5" t="n"/>
      <c r="B73" s="2" t="inlineStr">
        <is>
          <t>Check 3 reads Readiness only once something is typed on it. A project with no Readiness gate leaves Readiness empty, and Readiness decided by blank.</t>
        </is>
      </c>
    </row>
    <row r="75" ht="18" customHeight="1">
      <c r="A75" s="4" t="inlineStr">
        <is>
          <t>LIMITS</t>
        </is>
      </c>
    </row>
    <row r="76" ht="18" customHeight="1">
      <c r="A76" s="5" t="n"/>
      <c r="B76" s="2" t="inlineStr">
        <is>
          <t>Rollout counts customers, not partners. The partners' notice is kept in the stakeholders file.</t>
        </is>
      </c>
    </row>
    <row r="77" ht="18" customHeight="1">
      <c r="A77" s="5" t="n"/>
      <c r="B77" s="2" t="inlineStr">
        <is>
          <t>Check 2 is the gate map's check 4, A gate passed without its evidence, run on Readiness and Go/no-go only.</t>
        </is>
      </c>
    </row>
    <row r="78" ht="31" customHeight="1">
      <c r="A78" s="5" t="n"/>
      <c r="B78" s="2" t="inlineStr">
        <is>
          <t>The checks can't tell whether the fallback still runs, or whether an undo would work. The assistant's brief asks the owners.</t>
        </is>
      </c>
    </row>
    <row r="79" ht="31" customHeight="1">
      <c r="A79" s="5" t="n"/>
      <c r="B79" s="2" t="inlineStr">
        <is>
          <t>The owner checks can't catch a team written another way, such as Backend engineers. The assistant's brief looks for that.</t>
        </is>
      </c>
    </row>
    <row r="81" ht="18" customHeight="1">
      <c r="A81" s="4" t="inlineStr">
        <is>
          <t>UPKEEP</t>
        </is>
      </c>
    </row>
    <row r="82" ht="18" customHeight="1">
      <c r="A82" s="5" t="n"/>
      <c r="B82" s="2" t="inlineStr">
        <is>
          <t>Clear a row to remove it. Don't delete rows.</t>
        </is>
      </c>
    </row>
    <row r="84" ht="18" customHeight="1">
      <c r="A84" s="4" t="inlineStr">
        <is>
          <t>OTHER FILES</t>
        </is>
      </c>
    </row>
    <row r="85" ht="44" customHeight="1">
      <c r="A85" s="5" t="n"/>
      <c r="B85" s="2" t="inlineStr">
        <is>
          <t>The gate map holds the same criteria, word for word, and copies their status at each decision. A criterion taken from the acceptance and sign-off file keeps that file's wording. This file tracks them in the weeks before the call.</t>
        </is>
      </c>
    </row>
    <row r="86" ht="18" customHeight="1">
      <c r="A86" s="5" t="n"/>
      <c r="B86" s="2" t="inlineStr">
        <is>
          <t>The decision log is the record of each decision. Decided by, Decided on and Outcome here are copies.</t>
        </is>
      </c>
    </row>
    <row r="87" ht="31" customHeight="1">
      <c r="A87" s="5" t="n"/>
      <c r="B87" s="2" t="inlineStr">
        <is>
          <t>Window opens has the same start date as Cutover weekend in the plan workbook. The times and the end are kept only here.</t>
        </is>
      </c>
    </row>
    <row r="88" ht="31" customHeight="1">
      <c r="A88" s="5" t="n"/>
      <c r="B88" s="2" t="inlineStr">
        <is>
          <t>Rollback owner is the person the RACI names for rolling back. The test evidence keeps each rehearsal's run, and this file the minutes.</t>
        </is>
      </c>
    </row>
    <row r="89" ht="18" customHeight="1">
      <c r="A89" s="5" t="n"/>
      <c r="B89" s="2" t="inlineStr">
        <is>
          <t>The handover reads Still to move from Rollout.</t>
        </is>
      </c>
    </row>
    <row r="90" ht="31" customHeight="1">
      <c r="A90" s="5" t="n"/>
      <c r="B90" s="2" t="inlineStr">
        <is>
          <t>Anyone who opens this file sees every row. To share it with someone outside the company, send them their lines, not the file.</t>
        </is>
      </c>
    </row>
    <row r="91" ht="31" customHeight="1">
      <c r="A91" s="5" t="n"/>
      <c r="B91" s="2" t="inlineStr">
        <is>
          <t>An assistant can check the cutover workbook for you. The brief is in frqz-cutover-agent-brief.txt, beside this file. Open and save the workbook once in your spreadsheet first, so the assistant can read the results.</t>
        </is>
      </c>
    </row>
  </sheetData>
  <sheetProtection selectLockedCells="0" selectUnlockedCells="0" sheet="1" objects="0" insertRows="1" insertHyperlinks="1" autoFilter="0" scenarios="0" formatColumns="0" deleteColumns="1" insertColumns="1" pivotTables="1" deleteRows="1" formatCells="0" formatRows="0" sort="0"/>
  <printOptions horizontalCentered="0"/>
  <pageMargins left="0.394" right="0.394" top="0.394" bottom="0.394" header="0.2" footer="0.2"/>
  <pageSetup orientation="landscape" paperSize="9" scale="100"/>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0"/>
  </sheetPr>
  <dimension ref="A1:C22"/>
  <sheetViews>
    <sheetView showGridLines="0" tabSelected="0" workbookViewId="0">
      <selection activeCell="A1" sqref="A1"/>
    </sheetView>
  </sheetViews>
  <sheetFormatPr baseColWidth="8" defaultRowHeight="15"/>
  <cols>
    <col width="2" customWidth="1" min="1" max="1"/>
    <col width="26" customWidth="1" min="2" max="2"/>
    <col width="58" customWidth="1" min="3" max="3"/>
  </cols>
  <sheetData>
    <row r="1" ht="36" customHeight="1">
      <c r="A1" s="1" t="inlineStr">
        <is>
          <t>Details</t>
        </is>
      </c>
    </row>
    <row r="2" ht="18" customHeight="1">
      <c r="A2" s="7">
        <f>IF(TRIM(Details!$C$5)="","","Project: "&amp;Details!$C$5&amp;IF(TRIM(Details!$C$6)="",".",". Sits under: "&amp;Details!$C$6&amp;"."))</f>
        <v/>
      </c>
    </row>
    <row r="3" ht="6" customHeight="1"/>
    <row r="4" ht="8" customHeight="1"/>
    <row r="5" ht="18" customHeight="1">
      <c r="B5" s="8" t="inlineStr">
        <is>
          <t>Name</t>
        </is>
      </c>
      <c r="C5" s="9" t="n"/>
    </row>
    <row r="6" ht="18" customHeight="1">
      <c r="B6" s="8" t="inlineStr">
        <is>
          <t>Sits under</t>
        </is>
      </c>
      <c r="C6" s="9" t="n"/>
    </row>
    <row r="7" ht="18" customHeight="1">
      <c r="B7" s="8" t="inlineStr">
        <is>
          <t>Owner</t>
        </is>
      </c>
      <c r="C7" s="9" t="n"/>
    </row>
    <row r="8" ht="18" customHeight="1">
      <c r="B8" s="8" t="inlineStr">
        <is>
          <t>Planned finish</t>
        </is>
      </c>
      <c r="C8" s="10" t="n"/>
    </row>
    <row r="9" ht="18" customHeight="1">
      <c r="B9" s="8" t="inlineStr">
        <is>
          <t>Sponsor</t>
        </is>
      </c>
      <c r="C9" s="9" t="n"/>
    </row>
    <row r="10" ht="18" customHeight="1">
      <c r="B10" s="8" t="inlineStr">
        <is>
          <t>Kept by</t>
        </is>
      </c>
      <c r="C10" s="9" t="n"/>
    </row>
    <row r="11" ht="18" customHeight="1">
      <c r="B11" s="8" t="inlineStr">
        <is>
          <t>As of</t>
        </is>
      </c>
      <c r="C11" s="10" t="n"/>
    </row>
    <row r="12" ht="18" customHeight="1">
      <c r="B12" s="8" t="inlineStr">
        <is>
          <t>Time zone</t>
        </is>
      </c>
      <c r="C12" s="9" t="n"/>
    </row>
    <row r="13" ht="18" customHeight="1">
      <c r="B13" s="8" t="inlineStr">
        <is>
          <t>Window opens</t>
        </is>
      </c>
      <c r="C13" s="11" t="n"/>
    </row>
    <row r="14" ht="18" customHeight="1">
      <c r="B14" s="8" t="inlineStr">
        <is>
          <t>Window closes</t>
        </is>
      </c>
      <c r="C14" s="11" t="n"/>
    </row>
    <row r="15" ht="18" customHeight="1">
      <c r="B15" s="8" t="inlineStr">
        <is>
          <t>Rollback point</t>
        </is>
      </c>
      <c r="C15" s="11" t="n"/>
    </row>
    <row r="16" ht="18" customHeight="1">
      <c r="B16" s="8" t="inlineStr">
        <is>
          <t>Rollback limit (hours)</t>
        </is>
      </c>
      <c r="C16" s="9" t="n">
        <v>4</v>
      </c>
    </row>
    <row r="17" ht="18" customHeight="1">
      <c r="B17" s="8" t="inlineStr">
        <is>
          <t>Rollback owner</t>
        </is>
      </c>
      <c r="C17" s="9" t="n"/>
    </row>
    <row r="18" ht="18" customHeight="1">
      <c r="B18" s="8" t="inlineStr">
        <is>
          <t>Fallback</t>
        </is>
      </c>
      <c r="C18" s="9" t="n"/>
    </row>
    <row r="19" ht="18" customHeight="1">
      <c r="B19" s="8" t="inlineStr">
        <is>
          <t>Readiness decided by</t>
        </is>
      </c>
      <c r="C19" s="9" t="n"/>
    </row>
    <row r="20" ht="18" customHeight="1">
      <c r="B20" s="8" t="inlineStr">
        <is>
          <t>Go/no-go decided by</t>
        </is>
      </c>
      <c r="C20" s="9" t="n"/>
    </row>
    <row r="21" ht="18" customHeight="1">
      <c r="B21" s="8" t="inlineStr">
        <is>
          <t>Customers in all</t>
        </is>
      </c>
      <c r="C21" s="12" t="n"/>
    </row>
    <row r="22" ht="18" customHeight="1">
      <c r="B22" s="8" t="inlineStr">
        <is>
          <t>Checks count from</t>
        </is>
      </c>
      <c r="C22" s="13">
        <f>IF(ISNUMBER($C$11),$C$11,TODAY())</f>
        <v/>
      </c>
    </row>
  </sheetData>
  <sheetProtection selectLockedCells="0" selectUnlockedCells="0" sheet="1" objects="0" insertRows="1" insertHyperlinks="1" autoFilter="0" scenarios="0" formatColumns="0" deleteColumns="1" insertColumns="1" pivotTables="1" deleteRows="1" formatCells="0" formatRows="0" sort="0"/>
  <dataValidations count="17">
    <dataValidation sqref="C5" showDropDown="0" showInputMessage="1" showErrorMessage="0" allowBlank="1" promptTitle="Name" prompt="The project's name exactly as the Register writes it." errorStyle="stop"/>
    <dataValidation sqref="C6" showDropDown="0" showInputMessage="1" showErrorMessage="0" allowBlank="1" promptTitle="Sits under" prompt="The program it sits under, as the Register writes it. Leave it blank if it sits under no program." errorStyle="stop"/>
    <dataValidation sqref="C7" showDropDown="0" showInputMessage="1" showErrorMessage="0" allowBlank="1" promptTitle="Owner" prompt="The Register's Owner, written the same way: Anders (Engineering Manager)." errorStyle="stop"/>
    <dataValidation sqref="C8" showDropDown="0" showInputMessage="1" showErrorMessage="1" allowBlank="1" errorTitle="Check this entry" error="Type a date, such as 30 Jun 2027." promptTitle="Planned finish" prompt="The Register's Planned finish. A wave whose Last move is after it fails check 9." type="date" errorStyle="stop" operator="between">
      <formula1>36526</formula1>
      <formula2>73415</formula2>
    </dataValidation>
    <dataValidation sqref="C9" showDropDown="0" showInputMessage="1" showErrorMessage="0" allowBlank="1" promptTitle="Sponsor" prompt="Optional. The Register's Sponsor. Write Not yet named if nobody holds the post." errorStyle="stop"/>
    <dataValidation sqref="C10" showDropDown="0" showInputMessage="1" showErrorMessage="0" allowBlank="1" promptTitle="Kept by" prompt="The one person who keeps this file and answers questions about it." errorStyle="stop"/>
    <dataValidation sqref="C11" showDropDown="0" showInputMessage="1" showErrorMessage="1" allowBlank="1" errorTitle="Check this entry" error="Type a date, such as 30 Jun 2027." promptTitle="As of" prompt="Optional. Leave it blank and the checks count from today. Type a date to see the file as it stood on that day." type="date" errorStyle="stop" operator="between">
      <formula1>36526</formula1>
      <formula2>73415</formula2>
    </dataValidation>
    <dataValidation sqref="C12" showDropDown="0" showInputMessage="1" showErrorMessage="0" allowBlank="1" promptTitle="Time zone" prompt="The time zone every time in this file is in, such as UTC." errorStyle="stop"/>
    <dataValidation sqref="C13" showDropDown="0" showInputMessage="1" showErrorMessage="1" allowBlank="1" errorTitle="Check this entry" error="Type a date and time, such as 12 Dec 2026 06:00." promptTitle="Window opens" prompt="The date and time the cutover window opens, such as 12 Dec 2026 06:00. The plan workbook holds the same start date." type="date" errorStyle="stop" operator="between">
      <formula1>36526</formula1>
      <formula2>73415</formula2>
    </dataValidation>
    <dataValidation sqref="C14" showDropDown="0" showInputMessage="1" showErrorMessage="1" allowBlank="1" errorTitle="Check this entry" error="Type a date and time, such as 12 Dec 2026 06:00." promptTitle="Window closes" prompt="The date and time the window closes. A step outside the window fails check 4, except a Prepare up to a day before or a Hold up to a day after." type="date" errorStyle="stop" operator="between">
      <formula1>36526</formula1>
      <formula2>73415</formula2>
    </dataValidation>
    <dataValidation sqref="C15" showDropDown="0" showInputMessage="1" showErrorMessage="1" allowBlank="1" errorTitle="Check this entry" error="Type a date and time, such as 12 Dec 2026 06:00." promptTitle="Rollback point" prompt="The last time the change can still be rolled back. After it, a problem is fixed forward. A runbook step must sit at this exact time." type="date" errorStyle="stop" operator="between">
      <formula1>36526</formula1>
      <formula2>73415</formula2>
    </dataValidation>
    <dataValidation sqref="C16" showDropDown="0" showInputMessage="1" showErrorMessage="1" allowBlank="1" errorTitle="Check this entry" error="Type a whole number of hours, from 1 to 72." promptTitle="Rollback limit (hours)" prompt="The most hours a rollback may take, from the call to the old system working again. A whole number from 1 to 72. Starts at 4." type="whole" errorStyle="stop" operator="between">
      <formula1>1</formula1>
      <formula2>72</formula2>
    </dataValidation>
    <dataValidation sqref="C17" showDropDown="0" showInputMessage="1" showErrorMessage="0" allowBlank="1" promptTitle="Rollback owner" prompt="The one person who calls a rollback. The RACI should name the same person." errorStyle="stop"/>
    <dataValidation sqref="C18" showDropDown="0" showInputMessage="1" showErrorMessage="0" allowBlank="1" promptTitle="Fallback" prompt="The system you go back to, and until when, such as: The old engine, read-only until 12:00 on Sun 13 Dec 2026." errorStyle="stop"/>
    <dataValidation sqref="C19" showDropDown="0" showInputMessage="1" showErrorMessage="0" allowBlank="1" promptTitle="Readiness decided by" prompt="The one person who decides Readiness. Leave it blank if the project has no Readiness gate." errorStyle="stop"/>
    <dataValidation sqref="C20" showDropDown="0" showInputMessage="1" showErrorMessage="0" allowBlank="1" promptTitle="Go/no-go decided by" prompt="The one person who decides Go/no-go, written the way the Register writes names: Priya (CTO)." errorStyle="stop"/>
    <dataValidation sqref="C21" showDropDown="0" showInputMessage="1" showErrorMessage="1" allowBlank="1" errorTitle="Check this entry" error="Type a whole number, such as 1,460." promptTitle="Customers in all" prompt="Every customer, user or site the rollout moves. The waves on Rollout must add up to it." type="whole" errorStyle="stop" operator="between">
      <formula1>0</formula1>
      <formula2>100000000</formula2>
    </dataValidation>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0"/>
  </sheetPr>
  <dimension ref="A1:U6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4" customWidth="1" min="1" max="1"/>
    <col width="6" customWidth="1" min="2" max="2"/>
    <col width="11" customWidth="1" min="3" max="3"/>
    <col width="44" customWidth="1" min="4" max="4"/>
    <col width="24" customWidth="1" min="5" max="5"/>
    <col width="8" customWidth="1" min="6" max="6"/>
    <col width="15" customWidth="1" min="7" max="7"/>
    <col width="30" customWidth="1" min="8" max="8"/>
    <col width="16" customWidth="1" min="9" max="9"/>
    <col width="24" customWidth="1" min="10" max="10"/>
    <col width="18" customWidth="1" min="11" max="11"/>
    <col width="32" customWidth="1" min="12" max="12"/>
    <col hidden="1" outlineLevel="1" width="14" customWidth="1" min="13" max="21"/>
  </cols>
  <sheetData>
    <row r="1" ht="36" customHeight="1">
      <c r="A1" s="1" t="inlineStr">
        <is>
          <t>Readiness</t>
        </is>
      </c>
    </row>
    <row r="2" ht="18" customHeight="1">
      <c r="A2" s="7">
        <f>IF(TRIM(Details!$C$5)="","","Project: "&amp;Details!$C$5&amp;IF(TRIM(Details!$C$6)="",".",". Sits under: "&amp;Details!$C$6&amp;"."))</f>
        <v/>
      </c>
    </row>
    <row r="3" ht="6" customHeight="1"/>
    <row r="4" ht="8" customHeight="1"/>
    <row r="5" ht="30" customHeight="1">
      <c r="A5" s="14" t="inlineStr">
        <is>
          <t>#</t>
        </is>
      </c>
      <c r="B5" s="15" t="inlineStr">
        <is>
          <t>Id</t>
        </is>
      </c>
      <c r="C5" s="15" t="inlineStr">
        <is>
          <t>Gate</t>
        </is>
      </c>
      <c r="D5" s="15" t="inlineStr">
        <is>
          <t>Criterion</t>
        </is>
      </c>
      <c r="E5" s="15" t="inlineStr">
        <is>
          <t>Owner (says it's met)</t>
        </is>
      </c>
      <c r="F5" s="15" t="inlineStr">
        <is>
          <t>Status</t>
        </is>
      </c>
      <c r="G5" s="15" t="inlineStr">
        <is>
          <t>Met or waived on</t>
        </is>
      </c>
      <c r="H5" s="15" t="inlineStr">
        <is>
          <t>Evidence</t>
        </is>
      </c>
      <c r="I5" s="15" t="inlineStr">
        <is>
          <t>Waived by</t>
        </is>
      </c>
      <c r="J5" s="15" t="inlineStr">
        <is>
          <t>Reason</t>
        </is>
      </c>
      <c r="K5" s="15" t="inlineStr">
        <is>
          <t>Note</t>
        </is>
      </c>
      <c r="L5" s="14" t="inlineStr">
        <is>
          <t>Check</t>
        </is>
      </c>
      <c r="N5" s="14" t="inlineStr">
        <is>
          <t>Owner, before any bracket</t>
        </is>
      </c>
      <c r="O5" s="14" t="inlineStr">
        <is>
          <t>In use (1 or 0)</t>
        </is>
      </c>
      <c r="P5" s="14" t="inlineStr">
        <is>
          <t>The first fault</t>
        </is>
      </c>
      <c r="Q5" s="14" t="inlineStr">
        <is>
          <t>Waiver or evidence fault</t>
        </is>
      </c>
      <c r="R5" s="14" t="inlineStr">
        <is>
          <t>Its gate decided Go (1 or 0)</t>
        </is>
      </c>
      <c r="S5" s="14" t="inlineStr">
        <is>
          <t>Open after a Go</t>
        </is>
      </c>
      <c r="T5" s="14" t="inlineStr">
        <is>
          <t>Open, in order</t>
        </is>
      </c>
      <c r="U5" s="14" t="inlineStr">
        <is>
          <t>Gate, when Open</t>
        </is>
      </c>
    </row>
    <row r="6" ht="18" customHeight="1">
      <c r="A6" s="16">
        <f>IF($O6=0,"",ROW()-5)</f>
        <v/>
      </c>
      <c r="B6" s="17" t="n"/>
      <c r="C6" s="17" t="n"/>
      <c r="D6" s="18" t="n"/>
      <c r="E6" s="18" t="n"/>
      <c r="F6" s="17" t="n"/>
      <c r="G6" s="19" t="n"/>
      <c r="H6" s="18" t="n"/>
      <c r="I6" s="18" t="n"/>
      <c r="J6" s="18" t="n"/>
      <c r="K6" s="18" t="n"/>
      <c r="L6" s="20">
        <f>IF($O6=0,"",IF($P6&lt;&gt;"","△ "&amp;$P6,IF($S6&lt;&gt;"","△ "&amp;$S6,IF($Q6&lt;&gt;"","△ "&amp;$Q6,"○ Clear"))))</f>
        <v/>
      </c>
      <c r="N6" s="21">
        <f>IFERROR(LEFT($E6,FIND("(",$E6)-1),$E6)</f>
        <v/>
      </c>
      <c r="O6" s="21">
        <f>IF(COUNTA($B6:$K6)=0,0,1)</f>
        <v/>
      </c>
      <c r="P6" s="21">
        <f>IF($O6=0,"",IF(TRIM($B6)="","No Id",IF(COUNTIF($B$6:$B$65,$B6)&gt;1,"Id used twice",IF(AND($C6&lt;&gt;"Readiness",$C6&lt;&gt;"Go/no-go"),"Gate isn't Readiness or Go/no-go",IF(TRIM($D6)="","No criterion written",IF(OR(TRIM($N6)="",ISNUMBER(SEARCH(",",$N6)),ISNUMBER(SEARCH(" and ",$N6)),ISNUMBER(SEARCH(";",$N6)),ISNUMBER(SEARCH("team",$N6)),ISNUMBER(SEARCH("group",$N6))),"Needs one person as Owner",IF(AND($F6&lt;&gt;"Open",$F6&lt;&gt;"Met",$F6&lt;&gt;"Waived"),"No status","")))))))</f>
        <v/>
      </c>
      <c r="Q6" s="21">
        <f>IF($O6=0,"",IF(AND($F6="Waived",OR(TRIM($I6)="",TRIM($J6)="",NOT(ISNUMBER($G6)))),"Waived with no name, reason or date",IF(AND($F6="Met",TRIM($H6)=""),"Met with no evidence","")))</f>
        <v/>
      </c>
      <c r="R6" s="21">
        <f>IF($O6=0,0,IFERROR(IF(INDEX('Go-no-go'!$C$13:$D$13,MATCH($C6,'Go-no-go'!$C$5:$D$5,0))="Go",1,0),0))</f>
        <v/>
      </c>
      <c r="S6" s="21">
        <f>IF(OR($O6=0,$R6=0),"",IF(NOT(OR($F6="Met",$F6="Waived")),"Open, though its gate was decided Go",""))</f>
        <v/>
      </c>
      <c r="T6" s="21">
        <f>IF(AND($O6=1,$F6&lt;&gt;"Met",$F6&lt;&gt;"Waived"),MAX($T$5:$T5)+1,0)</f>
        <v/>
      </c>
      <c r="U6" s="21">
        <f>IF($T6&gt;0,$C6&amp;"","")</f>
        <v/>
      </c>
    </row>
    <row r="7" ht="18" customHeight="1">
      <c r="A7" s="16">
        <f>IF($O7=0,"",ROW()-5)</f>
        <v/>
      </c>
      <c r="B7" s="17" t="n"/>
      <c r="C7" s="17" t="n"/>
      <c r="D7" s="18" t="n"/>
      <c r="E7" s="18" t="n"/>
      <c r="F7" s="17" t="n"/>
      <c r="G7" s="19" t="n"/>
      <c r="H7" s="18" t="n"/>
      <c r="I7" s="18" t="n"/>
      <c r="J7" s="18" t="n"/>
      <c r="K7" s="18" t="n"/>
      <c r="L7" s="20">
        <f>IF($O7=0,"",IF($P7&lt;&gt;"","△ "&amp;$P7,IF($S7&lt;&gt;"","△ "&amp;$S7,IF($Q7&lt;&gt;"","△ "&amp;$Q7,"○ Clear"))))</f>
        <v/>
      </c>
      <c r="N7" s="21">
        <f>IFERROR(LEFT($E7,FIND("(",$E7)-1),$E7)</f>
        <v/>
      </c>
      <c r="O7" s="21">
        <f>IF(COUNTA($B7:$K7)=0,0,1)</f>
        <v/>
      </c>
      <c r="P7" s="21">
        <f>IF($O7=0,"",IF(TRIM($B7)="","No Id",IF(COUNTIF($B$6:$B$65,$B7)&gt;1,"Id used twice",IF(AND($C7&lt;&gt;"Readiness",$C7&lt;&gt;"Go/no-go"),"Gate isn't Readiness or Go/no-go",IF(TRIM($D7)="","No criterion written",IF(OR(TRIM($N7)="",ISNUMBER(SEARCH(",",$N7)),ISNUMBER(SEARCH(" and ",$N7)),ISNUMBER(SEARCH(";",$N7)),ISNUMBER(SEARCH("team",$N7)),ISNUMBER(SEARCH("group",$N7))),"Needs one person as Owner",IF(AND($F7&lt;&gt;"Open",$F7&lt;&gt;"Met",$F7&lt;&gt;"Waived"),"No status","")))))))</f>
        <v/>
      </c>
      <c r="Q7" s="21">
        <f>IF($O7=0,"",IF(AND($F7="Waived",OR(TRIM($I7)="",TRIM($J7)="",NOT(ISNUMBER($G7)))),"Waived with no name, reason or date",IF(AND($F7="Met",TRIM($H7)=""),"Met with no evidence","")))</f>
        <v/>
      </c>
      <c r="R7" s="21">
        <f>IF($O7=0,0,IFERROR(IF(INDEX('Go-no-go'!$C$13:$D$13,MATCH($C7,'Go-no-go'!$C$5:$D$5,0))="Go",1,0),0))</f>
        <v/>
      </c>
      <c r="S7" s="21">
        <f>IF(OR($O7=0,$R7=0),"",IF(NOT(OR($F7="Met",$F7="Waived")),"Open, though its gate was decided Go",""))</f>
        <v/>
      </c>
      <c r="T7" s="21">
        <f>IF(AND($O7=1,$F7&lt;&gt;"Met",$F7&lt;&gt;"Waived"),MAX($T$5:$T6)+1,0)</f>
        <v/>
      </c>
      <c r="U7" s="21">
        <f>IF($T7&gt;0,$C7&amp;"","")</f>
        <v/>
      </c>
    </row>
    <row r="8" ht="18" customHeight="1">
      <c r="A8" s="16">
        <f>IF($O8=0,"",ROW()-5)</f>
        <v/>
      </c>
      <c r="B8" s="17" t="n"/>
      <c r="C8" s="17" t="n"/>
      <c r="D8" s="18" t="n"/>
      <c r="E8" s="18" t="n"/>
      <c r="F8" s="17" t="n"/>
      <c r="G8" s="19" t="n"/>
      <c r="H8" s="18" t="n"/>
      <c r="I8" s="18" t="n"/>
      <c r="J8" s="18" t="n"/>
      <c r="K8" s="18" t="n"/>
      <c r="L8" s="20">
        <f>IF($O8=0,"",IF($P8&lt;&gt;"","△ "&amp;$P8,IF($S8&lt;&gt;"","△ "&amp;$S8,IF($Q8&lt;&gt;"","△ "&amp;$Q8,"○ Clear"))))</f>
        <v/>
      </c>
      <c r="N8" s="21">
        <f>IFERROR(LEFT($E8,FIND("(",$E8)-1),$E8)</f>
        <v/>
      </c>
      <c r="O8" s="21">
        <f>IF(COUNTA($B8:$K8)=0,0,1)</f>
        <v/>
      </c>
      <c r="P8" s="21">
        <f>IF($O8=0,"",IF(TRIM($B8)="","No Id",IF(COUNTIF($B$6:$B$65,$B8)&gt;1,"Id used twice",IF(AND($C8&lt;&gt;"Readiness",$C8&lt;&gt;"Go/no-go"),"Gate isn't Readiness or Go/no-go",IF(TRIM($D8)="","No criterion written",IF(OR(TRIM($N8)="",ISNUMBER(SEARCH(",",$N8)),ISNUMBER(SEARCH(" and ",$N8)),ISNUMBER(SEARCH(";",$N8)),ISNUMBER(SEARCH("team",$N8)),ISNUMBER(SEARCH("group",$N8))),"Needs one person as Owner",IF(AND($F8&lt;&gt;"Open",$F8&lt;&gt;"Met",$F8&lt;&gt;"Waived"),"No status","")))))))</f>
        <v/>
      </c>
      <c r="Q8" s="21">
        <f>IF($O8=0,"",IF(AND($F8="Waived",OR(TRIM($I8)="",TRIM($J8)="",NOT(ISNUMBER($G8)))),"Waived with no name, reason or date",IF(AND($F8="Met",TRIM($H8)=""),"Met with no evidence","")))</f>
        <v/>
      </c>
      <c r="R8" s="21">
        <f>IF($O8=0,0,IFERROR(IF(INDEX('Go-no-go'!$C$13:$D$13,MATCH($C8,'Go-no-go'!$C$5:$D$5,0))="Go",1,0),0))</f>
        <v/>
      </c>
      <c r="S8" s="21">
        <f>IF(OR($O8=0,$R8=0),"",IF(NOT(OR($F8="Met",$F8="Waived")),"Open, though its gate was decided Go",""))</f>
        <v/>
      </c>
      <c r="T8" s="21">
        <f>IF(AND($O8=1,$F8&lt;&gt;"Met",$F8&lt;&gt;"Waived"),MAX($T$5:$T7)+1,0)</f>
        <v/>
      </c>
      <c r="U8" s="21">
        <f>IF($T8&gt;0,$C8&amp;"","")</f>
        <v/>
      </c>
    </row>
    <row r="9" ht="18" customHeight="1">
      <c r="A9" s="16">
        <f>IF($O9=0,"",ROW()-5)</f>
        <v/>
      </c>
      <c r="B9" s="17" t="n"/>
      <c r="C9" s="17" t="n"/>
      <c r="D9" s="18" t="n"/>
      <c r="E9" s="18" t="n"/>
      <c r="F9" s="17" t="n"/>
      <c r="G9" s="19" t="n"/>
      <c r="H9" s="18" t="n"/>
      <c r="I9" s="18" t="n"/>
      <c r="J9" s="18" t="n"/>
      <c r="K9" s="18" t="n"/>
      <c r="L9" s="20">
        <f>IF($O9=0,"",IF($P9&lt;&gt;"","△ "&amp;$P9,IF($S9&lt;&gt;"","△ "&amp;$S9,IF($Q9&lt;&gt;"","△ "&amp;$Q9,"○ Clear"))))</f>
        <v/>
      </c>
      <c r="N9" s="21">
        <f>IFERROR(LEFT($E9,FIND("(",$E9)-1),$E9)</f>
        <v/>
      </c>
      <c r="O9" s="21">
        <f>IF(COUNTA($B9:$K9)=0,0,1)</f>
        <v/>
      </c>
      <c r="P9" s="21">
        <f>IF($O9=0,"",IF(TRIM($B9)="","No Id",IF(COUNTIF($B$6:$B$65,$B9)&gt;1,"Id used twice",IF(AND($C9&lt;&gt;"Readiness",$C9&lt;&gt;"Go/no-go"),"Gate isn't Readiness or Go/no-go",IF(TRIM($D9)="","No criterion written",IF(OR(TRIM($N9)="",ISNUMBER(SEARCH(",",$N9)),ISNUMBER(SEARCH(" and ",$N9)),ISNUMBER(SEARCH(";",$N9)),ISNUMBER(SEARCH("team",$N9)),ISNUMBER(SEARCH("group",$N9))),"Needs one person as Owner",IF(AND($F9&lt;&gt;"Open",$F9&lt;&gt;"Met",$F9&lt;&gt;"Waived"),"No status","")))))))</f>
        <v/>
      </c>
      <c r="Q9" s="21">
        <f>IF($O9=0,"",IF(AND($F9="Waived",OR(TRIM($I9)="",TRIM($J9)="",NOT(ISNUMBER($G9)))),"Waived with no name, reason or date",IF(AND($F9="Met",TRIM($H9)=""),"Met with no evidence","")))</f>
        <v/>
      </c>
      <c r="R9" s="21">
        <f>IF($O9=0,0,IFERROR(IF(INDEX('Go-no-go'!$C$13:$D$13,MATCH($C9,'Go-no-go'!$C$5:$D$5,0))="Go",1,0),0))</f>
        <v/>
      </c>
      <c r="S9" s="21">
        <f>IF(OR($O9=0,$R9=0),"",IF(NOT(OR($F9="Met",$F9="Waived")),"Open, though its gate was decided Go",""))</f>
        <v/>
      </c>
      <c r="T9" s="21">
        <f>IF(AND($O9=1,$F9&lt;&gt;"Met",$F9&lt;&gt;"Waived"),MAX($T$5:$T8)+1,0)</f>
        <v/>
      </c>
      <c r="U9" s="21">
        <f>IF($T9&gt;0,$C9&amp;"","")</f>
        <v/>
      </c>
    </row>
    <row r="10" ht="18" customHeight="1">
      <c r="A10" s="16">
        <f>IF($O10=0,"",ROW()-5)</f>
        <v/>
      </c>
      <c r="B10" s="17" t="n"/>
      <c r="C10" s="17" t="n"/>
      <c r="D10" s="18" t="n"/>
      <c r="E10" s="18" t="n"/>
      <c r="F10" s="17" t="n"/>
      <c r="G10" s="19" t="n"/>
      <c r="H10" s="18" t="n"/>
      <c r="I10" s="18" t="n"/>
      <c r="J10" s="18" t="n"/>
      <c r="K10" s="18" t="n"/>
      <c r="L10" s="20">
        <f>IF($O10=0,"",IF($P10&lt;&gt;"","△ "&amp;$P10,IF($S10&lt;&gt;"","△ "&amp;$S10,IF($Q10&lt;&gt;"","△ "&amp;$Q10,"○ Clear"))))</f>
        <v/>
      </c>
      <c r="N10" s="21">
        <f>IFERROR(LEFT($E10,FIND("(",$E10)-1),$E10)</f>
        <v/>
      </c>
      <c r="O10" s="21">
        <f>IF(COUNTA($B10:$K10)=0,0,1)</f>
        <v/>
      </c>
      <c r="P10" s="21">
        <f>IF($O10=0,"",IF(TRIM($B10)="","No Id",IF(COUNTIF($B$6:$B$65,$B10)&gt;1,"Id used twice",IF(AND($C10&lt;&gt;"Readiness",$C10&lt;&gt;"Go/no-go"),"Gate isn't Readiness or Go/no-go",IF(TRIM($D10)="","No criterion written",IF(OR(TRIM($N10)="",ISNUMBER(SEARCH(",",$N10)),ISNUMBER(SEARCH(" and ",$N10)),ISNUMBER(SEARCH(";",$N10)),ISNUMBER(SEARCH("team",$N10)),ISNUMBER(SEARCH("group",$N10))),"Needs one person as Owner",IF(AND($F10&lt;&gt;"Open",$F10&lt;&gt;"Met",$F10&lt;&gt;"Waived"),"No status","")))))))</f>
        <v/>
      </c>
      <c r="Q10" s="21">
        <f>IF($O10=0,"",IF(AND($F10="Waived",OR(TRIM($I10)="",TRIM($J10)="",NOT(ISNUMBER($G10)))),"Waived with no name, reason or date",IF(AND($F10="Met",TRIM($H10)=""),"Met with no evidence","")))</f>
        <v/>
      </c>
      <c r="R10" s="21">
        <f>IF($O10=0,0,IFERROR(IF(INDEX('Go-no-go'!$C$13:$D$13,MATCH($C10,'Go-no-go'!$C$5:$D$5,0))="Go",1,0),0))</f>
        <v/>
      </c>
      <c r="S10" s="21">
        <f>IF(OR($O10=0,$R10=0),"",IF(NOT(OR($F10="Met",$F10="Waived")),"Open, though its gate was decided Go",""))</f>
        <v/>
      </c>
      <c r="T10" s="21">
        <f>IF(AND($O10=1,$F10&lt;&gt;"Met",$F10&lt;&gt;"Waived"),MAX($T$5:$T9)+1,0)</f>
        <v/>
      </c>
      <c r="U10" s="21">
        <f>IF($T10&gt;0,$C10&amp;"","")</f>
        <v/>
      </c>
    </row>
    <row r="11" ht="18" customHeight="1">
      <c r="A11" s="16">
        <f>IF($O11=0,"",ROW()-5)</f>
        <v/>
      </c>
      <c r="B11" s="17" t="n"/>
      <c r="C11" s="17" t="n"/>
      <c r="D11" s="18" t="n"/>
      <c r="E11" s="18" t="n"/>
      <c r="F11" s="17" t="n"/>
      <c r="G11" s="19" t="n"/>
      <c r="H11" s="18" t="n"/>
      <c r="I11" s="18" t="n"/>
      <c r="J11" s="18" t="n"/>
      <c r="K11" s="18" t="n"/>
      <c r="L11" s="20">
        <f>IF($O11=0,"",IF($P11&lt;&gt;"","△ "&amp;$P11,IF($S11&lt;&gt;"","△ "&amp;$S11,IF($Q11&lt;&gt;"","△ "&amp;$Q11,"○ Clear"))))</f>
        <v/>
      </c>
      <c r="N11" s="21">
        <f>IFERROR(LEFT($E11,FIND("(",$E11)-1),$E11)</f>
        <v/>
      </c>
      <c r="O11" s="21">
        <f>IF(COUNTA($B11:$K11)=0,0,1)</f>
        <v/>
      </c>
      <c r="P11" s="21">
        <f>IF($O11=0,"",IF(TRIM($B11)="","No Id",IF(COUNTIF($B$6:$B$65,$B11)&gt;1,"Id used twice",IF(AND($C11&lt;&gt;"Readiness",$C11&lt;&gt;"Go/no-go"),"Gate isn't Readiness or Go/no-go",IF(TRIM($D11)="","No criterion written",IF(OR(TRIM($N11)="",ISNUMBER(SEARCH(",",$N11)),ISNUMBER(SEARCH(" and ",$N11)),ISNUMBER(SEARCH(";",$N11)),ISNUMBER(SEARCH("team",$N11)),ISNUMBER(SEARCH("group",$N11))),"Needs one person as Owner",IF(AND($F11&lt;&gt;"Open",$F11&lt;&gt;"Met",$F11&lt;&gt;"Waived"),"No status","")))))))</f>
        <v/>
      </c>
      <c r="Q11" s="21">
        <f>IF($O11=0,"",IF(AND($F11="Waived",OR(TRIM($I11)="",TRIM($J11)="",NOT(ISNUMBER($G11)))),"Waived with no name, reason or date",IF(AND($F11="Met",TRIM($H11)=""),"Met with no evidence","")))</f>
        <v/>
      </c>
      <c r="R11" s="21">
        <f>IF($O11=0,0,IFERROR(IF(INDEX('Go-no-go'!$C$13:$D$13,MATCH($C11,'Go-no-go'!$C$5:$D$5,0))="Go",1,0),0))</f>
        <v/>
      </c>
      <c r="S11" s="21">
        <f>IF(OR($O11=0,$R11=0),"",IF(NOT(OR($F11="Met",$F11="Waived")),"Open, though its gate was decided Go",""))</f>
        <v/>
      </c>
      <c r="T11" s="21">
        <f>IF(AND($O11=1,$F11&lt;&gt;"Met",$F11&lt;&gt;"Waived"),MAX($T$5:$T10)+1,0)</f>
        <v/>
      </c>
      <c r="U11" s="21">
        <f>IF($T11&gt;0,$C11&amp;"","")</f>
        <v/>
      </c>
    </row>
    <row r="12" ht="18" customHeight="1">
      <c r="A12" s="16">
        <f>IF($O12=0,"",ROW()-5)</f>
        <v/>
      </c>
      <c r="B12" s="17" t="n"/>
      <c r="C12" s="17" t="n"/>
      <c r="D12" s="18" t="n"/>
      <c r="E12" s="18" t="n"/>
      <c r="F12" s="17" t="n"/>
      <c r="G12" s="19" t="n"/>
      <c r="H12" s="18" t="n"/>
      <c r="I12" s="18" t="n"/>
      <c r="J12" s="18" t="n"/>
      <c r="K12" s="18" t="n"/>
      <c r="L12" s="20">
        <f>IF($O12=0,"",IF($P12&lt;&gt;"","△ "&amp;$P12,IF($S12&lt;&gt;"","△ "&amp;$S12,IF($Q12&lt;&gt;"","△ "&amp;$Q12,"○ Clear"))))</f>
        <v/>
      </c>
      <c r="N12" s="21">
        <f>IFERROR(LEFT($E12,FIND("(",$E12)-1),$E12)</f>
        <v/>
      </c>
      <c r="O12" s="21">
        <f>IF(COUNTA($B12:$K12)=0,0,1)</f>
        <v/>
      </c>
      <c r="P12" s="21">
        <f>IF($O12=0,"",IF(TRIM($B12)="","No Id",IF(COUNTIF($B$6:$B$65,$B12)&gt;1,"Id used twice",IF(AND($C12&lt;&gt;"Readiness",$C12&lt;&gt;"Go/no-go"),"Gate isn't Readiness or Go/no-go",IF(TRIM($D12)="","No criterion written",IF(OR(TRIM($N12)="",ISNUMBER(SEARCH(",",$N12)),ISNUMBER(SEARCH(" and ",$N12)),ISNUMBER(SEARCH(";",$N12)),ISNUMBER(SEARCH("team",$N12)),ISNUMBER(SEARCH("group",$N12))),"Needs one person as Owner",IF(AND($F12&lt;&gt;"Open",$F12&lt;&gt;"Met",$F12&lt;&gt;"Waived"),"No status","")))))))</f>
        <v/>
      </c>
      <c r="Q12" s="21">
        <f>IF($O12=0,"",IF(AND($F12="Waived",OR(TRIM($I12)="",TRIM($J12)="",NOT(ISNUMBER($G12)))),"Waived with no name, reason or date",IF(AND($F12="Met",TRIM($H12)=""),"Met with no evidence","")))</f>
        <v/>
      </c>
      <c r="R12" s="21">
        <f>IF($O12=0,0,IFERROR(IF(INDEX('Go-no-go'!$C$13:$D$13,MATCH($C12,'Go-no-go'!$C$5:$D$5,0))="Go",1,0),0))</f>
        <v/>
      </c>
      <c r="S12" s="21">
        <f>IF(OR($O12=0,$R12=0),"",IF(NOT(OR($F12="Met",$F12="Waived")),"Open, though its gate was decided Go",""))</f>
        <v/>
      </c>
      <c r="T12" s="21">
        <f>IF(AND($O12=1,$F12&lt;&gt;"Met",$F12&lt;&gt;"Waived"),MAX($T$5:$T11)+1,0)</f>
        <v/>
      </c>
      <c r="U12" s="21">
        <f>IF($T12&gt;0,$C12&amp;"","")</f>
        <v/>
      </c>
    </row>
    <row r="13" ht="18" customHeight="1">
      <c r="A13" s="16">
        <f>IF($O13=0,"",ROW()-5)</f>
        <v/>
      </c>
      <c r="B13" s="17" t="n"/>
      <c r="C13" s="17" t="n"/>
      <c r="D13" s="18" t="n"/>
      <c r="E13" s="18" t="n"/>
      <c r="F13" s="17" t="n"/>
      <c r="G13" s="19" t="n"/>
      <c r="H13" s="18" t="n"/>
      <c r="I13" s="18" t="n"/>
      <c r="J13" s="18" t="n"/>
      <c r="K13" s="18" t="n"/>
      <c r="L13" s="20">
        <f>IF($O13=0,"",IF($P13&lt;&gt;"","△ "&amp;$P13,IF($S13&lt;&gt;"","△ "&amp;$S13,IF($Q13&lt;&gt;"","△ "&amp;$Q13,"○ Clear"))))</f>
        <v/>
      </c>
      <c r="N13" s="21">
        <f>IFERROR(LEFT($E13,FIND("(",$E13)-1),$E13)</f>
        <v/>
      </c>
      <c r="O13" s="21">
        <f>IF(COUNTA($B13:$K13)=0,0,1)</f>
        <v/>
      </c>
      <c r="P13" s="21">
        <f>IF($O13=0,"",IF(TRIM($B13)="","No Id",IF(COUNTIF($B$6:$B$65,$B13)&gt;1,"Id used twice",IF(AND($C13&lt;&gt;"Readiness",$C13&lt;&gt;"Go/no-go"),"Gate isn't Readiness or Go/no-go",IF(TRIM($D13)="","No criterion written",IF(OR(TRIM($N13)="",ISNUMBER(SEARCH(",",$N13)),ISNUMBER(SEARCH(" and ",$N13)),ISNUMBER(SEARCH(";",$N13)),ISNUMBER(SEARCH("team",$N13)),ISNUMBER(SEARCH("group",$N13))),"Needs one person as Owner",IF(AND($F13&lt;&gt;"Open",$F13&lt;&gt;"Met",$F13&lt;&gt;"Waived"),"No status","")))))))</f>
        <v/>
      </c>
      <c r="Q13" s="21">
        <f>IF($O13=0,"",IF(AND($F13="Waived",OR(TRIM($I13)="",TRIM($J13)="",NOT(ISNUMBER($G13)))),"Waived with no name, reason or date",IF(AND($F13="Met",TRIM($H13)=""),"Met with no evidence","")))</f>
        <v/>
      </c>
      <c r="R13" s="21">
        <f>IF($O13=0,0,IFERROR(IF(INDEX('Go-no-go'!$C$13:$D$13,MATCH($C13,'Go-no-go'!$C$5:$D$5,0))="Go",1,0),0))</f>
        <v/>
      </c>
      <c r="S13" s="21">
        <f>IF(OR($O13=0,$R13=0),"",IF(NOT(OR($F13="Met",$F13="Waived")),"Open, though its gate was decided Go",""))</f>
        <v/>
      </c>
      <c r="T13" s="21">
        <f>IF(AND($O13=1,$F13&lt;&gt;"Met",$F13&lt;&gt;"Waived"),MAX($T$5:$T12)+1,0)</f>
        <v/>
      </c>
      <c r="U13" s="21">
        <f>IF($T13&gt;0,$C13&amp;"","")</f>
        <v/>
      </c>
    </row>
    <row r="14" ht="18" customHeight="1">
      <c r="A14" s="16">
        <f>IF($O14=0,"",ROW()-5)</f>
        <v/>
      </c>
      <c r="B14" s="17" t="n"/>
      <c r="C14" s="17" t="n"/>
      <c r="D14" s="18" t="n"/>
      <c r="E14" s="18" t="n"/>
      <c r="F14" s="17" t="n"/>
      <c r="G14" s="19" t="n"/>
      <c r="H14" s="18" t="n"/>
      <c r="I14" s="18" t="n"/>
      <c r="J14" s="18" t="n"/>
      <c r="K14" s="18" t="n"/>
      <c r="L14" s="20">
        <f>IF($O14=0,"",IF($P14&lt;&gt;"","△ "&amp;$P14,IF($S14&lt;&gt;"","△ "&amp;$S14,IF($Q14&lt;&gt;"","△ "&amp;$Q14,"○ Clear"))))</f>
        <v/>
      </c>
      <c r="N14" s="21">
        <f>IFERROR(LEFT($E14,FIND("(",$E14)-1),$E14)</f>
        <v/>
      </c>
      <c r="O14" s="21">
        <f>IF(COUNTA($B14:$K14)=0,0,1)</f>
        <v/>
      </c>
      <c r="P14" s="21">
        <f>IF($O14=0,"",IF(TRIM($B14)="","No Id",IF(COUNTIF($B$6:$B$65,$B14)&gt;1,"Id used twice",IF(AND($C14&lt;&gt;"Readiness",$C14&lt;&gt;"Go/no-go"),"Gate isn't Readiness or Go/no-go",IF(TRIM($D14)="","No criterion written",IF(OR(TRIM($N14)="",ISNUMBER(SEARCH(",",$N14)),ISNUMBER(SEARCH(" and ",$N14)),ISNUMBER(SEARCH(";",$N14)),ISNUMBER(SEARCH("team",$N14)),ISNUMBER(SEARCH("group",$N14))),"Needs one person as Owner",IF(AND($F14&lt;&gt;"Open",$F14&lt;&gt;"Met",$F14&lt;&gt;"Waived"),"No status","")))))))</f>
        <v/>
      </c>
      <c r="Q14" s="21">
        <f>IF($O14=0,"",IF(AND($F14="Waived",OR(TRIM($I14)="",TRIM($J14)="",NOT(ISNUMBER($G14)))),"Waived with no name, reason or date",IF(AND($F14="Met",TRIM($H14)=""),"Met with no evidence","")))</f>
        <v/>
      </c>
      <c r="R14" s="21">
        <f>IF($O14=0,0,IFERROR(IF(INDEX('Go-no-go'!$C$13:$D$13,MATCH($C14,'Go-no-go'!$C$5:$D$5,0))="Go",1,0),0))</f>
        <v/>
      </c>
      <c r="S14" s="21">
        <f>IF(OR($O14=0,$R14=0),"",IF(NOT(OR($F14="Met",$F14="Waived")),"Open, though its gate was decided Go",""))</f>
        <v/>
      </c>
      <c r="T14" s="21">
        <f>IF(AND($O14=1,$F14&lt;&gt;"Met",$F14&lt;&gt;"Waived"),MAX($T$5:$T13)+1,0)</f>
        <v/>
      </c>
      <c r="U14" s="21">
        <f>IF($T14&gt;0,$C14&amp;"","")</f>
        <v/>
      </c>
    </row>
    <row r="15" ht="18" customHeight="1">
      <c r="A15" s="16">
        <f>IF($O15=0,"",ROW()-5)</f>
        <v/>
      </c>
      <c r="B15" s="17" t="n"/>
      <c r="C15" s="17" t="n"/>
      <c r="D15" s="18" t="n"/>
      <c r="E15" s="18" t="n"/>
      <c r="F15" s="17" t="n"/>
      <c r="G15" s="19" t="n"/>
      <c r="H15" s="18" t="n"/>
      <c r="I15" s="18" t="n"/>
      <c r="J15" s="18" t="n"/>
      <c r="K15" s="18" t="n"/>
      <c r="L15" s="20">
        <f>IF($O15=0,"",IF($P15&lt;&gt;"","△ "&amp;$P15,IF($S15&lt;&gt;"","△ "&amp;$S15,IF($Q15&lt;&gt;"","△ "&amp;$Q15,"○ Clear"))))</f>
        <v/>
      </c>
      <c r="N15" s="21">
        <f>IFERROR(LEFT($E15,FIND("(",$E15)-1),$E15)</f>
        <v/>
      </c>
      <c r="O15" s="21">
        <f>IF(COUNTA($B15:$K15)=0,0,1)</f>
        <v/>
      </c>
      <c r="P15" s="21">
        <f>IF($O15=0,"",IF(TRIM($B15)="","No Id",IF(COUNTIF($B$6:$B$65,$B15)&gt;1,"Id used twice",IF(AND($C15&lt;&gt;"Readiness",$C15&lt;&gt;"Go/no-go"),"Gate isn't Readiness or Go/no-go",IF(TRIM($D15)="","No criterion written",IF(OR(TRIM($N15)="",ISNUMBER(SEARCH(",",$N15)),ISNUMBER(SEARCH(" and ",$N15)),ISNUMBER(SEARCH(";",$N15)),ISNUMBER(SEARCH("team",$N15)),ISNUMBER(SEARCH("group",$N15))),"Needs one person as Owner",IF(AND($F15&lt;&gt;"Open",$F15&lt;&gt;"Met",$F15&lt;&gt;"Waived"),"No status","")))))))</f>
        <v/>
      </c>
      <c r="Q15" s="21">
        <f>IF($O15=0,"",IF(AND($F15="Waived",OR(TRIM($I15)="",TRIM($J15)="",NOT(ISNUMBER($G15)))),"Waived with no name, reason or date",IF(AND($F15="Met",TRIM($H15)=""),"Met with no evidence","")))</f>
        <v/>
      </c>
      <c r="R15" s="21">
        <f>IF($O15=0,0,IFERROR(IF(INDEX('Go-no-go'!$C$13:$D$13,MATCH($C15,'Go-no-go'!$C$5:$D$5,0))="Go",1,0),0))</f>
        <v/>
      </c>
      <c r="S15" s="21">
        <f>IF(OR($O15=0,$R15=0),"",IF(NOT(OR($F15="Met",$F15="Waived")),"Open, though its gate was decided Go",""))</f>
        <v/>
      </c>
      <c r="T15" s="21">
        <f>IF(AND($O15=1,$F15&lt;&gt;"Met",$F15&lt;&gt;"Waived"),MAX($T$5:$T14)+1,0)</f>
        <v/>
      </c>
      <c r="U15" s="21">
        <f>IF($T15&gt;0,$C15&amp;"","")</f>
        <v/>
      </c>
    </row>
    <row r="16" ht="18" customHeight="1">
      <c r="A16" s="16">
        <f>IF($O16=0,"",ROW()-5)</f>
        <v/>
      </c>
      <c r="B16" s="17" t="n"/>
      <c r="C16" s="17" t="n"/>
      <c r="D16" s="18" t="n"/>
      <c r="E16" s="18" t="n"/>
      <c r="F16" s="17" t="n"/>
      <c r="G16" s="19" t="n"/>
      <c r="H16" s="18" t="n"/>
      <c r="I16" s="18" t="n"/>
      <c r="J16" s="18" t="n"/>
      <c r="K16" s="18" t="n"/>
      <c r="L16" s="20">
        <f>IF($O16=0,"",IF($P16&lt;&gt;"","△ "&amp;$P16,IF($S16&lt;&gt;"","△ "&amp;$S16,IF($Q16&lt;&gt;"","△ "&amp;$Q16,"○ Clear"))))</f>
        <v/>
      </c>
      <c r="N16" s="21">
        <f>IFERROR(LEFT($E16,FIND("(",$E16)-1),$E16)</f>
        <v/>
      </c>
      <c r="O16" s="21">
        <f>IF(COUNTA($B16:$K16)=0,0,1)</f>
        <v/>
      </c>
      <c r="P16" s="21">
        <f>IF($O16=0,"",IF(TRIM($B16)="","No Id",IF(COUNTIF($B$6:$B$65,$B16)&gt;1,"Id used twice",IF(AND($C16&lt;&gt;"Readiness",$C16&lt;&gt;"Go/no-go"),"Gate isn't Readiness or Go/no-go",IF(TRIM($D16)="","No criterion written",IF(OR(TRIM($N16)="",ISNUMBER(SEARCH(",",$N16)),ISNUMBER(SEARCH(" and ",$N16)),ISNUMBER(SEARCH(";",$N16)),ISNUMBER(SEARCH("team",$N16)),ISNUMBER(SEARCH("group",$N16))),"Needs one person as Owner",IF(AND($F16&lt;&gt;"Open",$F16&lt;&gt;"Met",$F16&lt;&gt;"Waived"),"No status","")))))))</f>
        <v/>
      </c>
      <c r="Q16" s="21">
        <f>IF($O16=0,"",IF(AND($F16="Waived",OR(TRIM($I16)="",TRIM($J16)="",NOT(ISNUMBER($G16)))),"Waived with no name, reason or date",IF(AND($F16="Met",TRIM($H16)=""),"Met with no evidence","")))</f>
        <v/>
      </c>
      <c r="R16" s="21">
        <f>IF($O16=0,0,IFERROR(IF(INDEX('Go-no-go'!$C$13:$D$13,MATCH($C16,'Go-no-go'!$C$5:$D$5,0))="Go",1,0),0))</f>
        <v/>
      </c>
      <c r="S16" s="21">
        <f>IF(OR($O16=0,$R16=0),"",IF(NOT(OR($F16="Met",$F16="Waived")),"Open, though its gate was decided Go",""))</f>
        <v/>
      </c>
      <c r="T16" s="21">
        <f>IF(AND($O16=1,$F16&lt;&gt;"Met",$F16&lt;&gt;"Waived"),MAX($T$5:$T15)+1,0)</f>
        <v/>
      </c>
      <c r="U16" s="21">
        <f>IF($T16&gt;0,$C16&amp;"","")</f>
        <v/>
      </c>
    </row>
    <row r="17" ht="18" customHeight="1">
      <c r="A17" s="16">
        <f>IF($O17=0,"",ROW()-5)</f>
        <v/>
      </c>
      <c r="B17" s="17" t="n"/>
      <c r="C17" s="17" t="n"/>
      <c r="D17" s="18" t="n"/>
      <c r="E17" s="18" t="n"/>
      <c r="F17" s="17" t="n"/>
      <c r="G17" s="19" t="n"/>
      <c r="H17" s="18" t="n"/>
      <c r="I17" s="18" t="n"/>
      <c r="J17" s="18" t="n"/>
      <c r="K17" s="18" t="n"/>
      <c r="L17" s="20">
        <f>IF($O17=0,"",IF($P17&lt;&gt;"","△ "&amp;$P17,IF($S17&lt;&gt;"","△ "&amp;$S17,IF($Q17&lt;&gt;"","△ "&amp;$Q17,"○ Clear"))))</f>
        <v/>
      </c>
      <c r="N17" s="21">
        <f>IFERROR(LEFT($E17,FIND("(",$E17)-1),$E17)</f>
        <v/>
      </c>
      <c r="O17" s="21">
        <f>IF(COUNTA($B17:$K17)=0,0,1)</f>
        <v/>
      </c>
      <c r="P17" s="21">
        <f>IF($O17=0,"",IF(TRIM($B17)="","No Id",IF(COUNTIF($B$6:$B$65,$B17)&gt;1,"Id used twice",IF(AND($C17&lt;&gt;"Readiness",$C17&lt;&gt;"Go/no-go"),"Gate isn't Readiness or Go/no-go",IF(TRIM($D17)="","No criterion written",IF(OR(TRIM($N17)="",ISNUMBER(SEARCH(",",$N17)),ISNUMBER(SEARCH(" and ",$N17)),ISNUMBER(SEARCH(";",$N17)),ISNUMBER(SEARCH("team",$N17)),ISNUMBER(SEARCH("group",$N17))),"Needs one person as Owner",IF(AND($F17&lt;&gt;"Open",$F17&lt;&gt;"Met",$F17&lt;&gt;"Waived"),"No status","")))))))</f>
        <v/>
      </c>
      <c r="Q17" s="21">
        <f>IF($O17=0,"",IF(AND($F17="Waived",OR(TRIM($I17)="",TRIM($J17)="",NOT(ISNUMBER($G17)))),"Waived with no name, reason or date",IF(AND($F17="Met",TRIM($H17)=""),"Met with no evidence","")))</f>
        <v/>
      </c>
      <c r="R17" s="21">
        <f>IF($O17=0,0,IFERROR(IF(INDEX('Go-no-go'!$C$13:$D$13,MATCH($C17,'Go-no-go'!$C$5:$D$5,0))="Go",1,0),0))</f>
        <v/>
      </c>
      <c r="S17" s="21">
        <f>IF(OR($O17=0,$R17=0),"",IF(NOT(OR($F17="Met",$F17="Waived")),"Open, though its gate was decided Go",""))</f>
        <v/>
      </c>
      <c r="T17" s="21">
        <f>IF(AND($O17=1,$F17&lt;&gt;"Met",$F17&lt;&gt;"Waived"),MAX($T$5:$T16)+1,0)</f>
        <v/>
      </c>
      <c r="U17" s="21">
        <f>IF($T17&gt;0,$C17&amp;"","")</f>
        <v/>
      </c>
    </row>
    <row r="18" ht="18" customHeight="1">
      <c r="A18" s="16">
        <f>IF($O18=0,"",ROW()-5)</f>
        <v/>
      </c>
      <c r="B18" s="17" t="n"/>
      <c r="C18" s="17" t="n"/>
      <c r="D18" s="18" t="n"/>
      <c r="E18" s="18" t="n"/>
      <c r="F18" s="17" t="n"/>
      <c r="G18" s="19" t="n"/>
      <c r="H18" s="18" t="n"/>
      <c r="I18" s="18" t="n"/>
      <c r="J18" s="18" t="n"/>
      <c r="K18" s="18" t="n"/>
      <c r="L18" s="20">
        <f>IF($O18=0,"",IF($P18&lt;&gt;"","△ "&amp;$P18,IF($S18&lt;&gt;"","△ "&amp;$S18,IF($Q18&lt;&gt;"","△ "&amp;$Q18,"○ Clear"))))</f>
        <v/>
      </c>
      <c r="N18" s="21">
        <f>IFERROR(LEFT($E18,FIND("(",$E18)-1),$E18)</f>
        <v/>
      </c>
      <c r="O18" s="21">
        <f>IF(COUNTA($B18:$K18)=0,0,1)</f>
        <v/>
      </c>
      <c r="P18" s="21">
        <f>IF($O18=0,"",IF(TRIM($B18)="","No Id",IF(COUNTIF($B$6:$B$65,$B18)&gt;1,"Id used twice",IF(AND($C18&lt;&gt;"Readiness",$C18&lt;&gt;"Go/no-go"),"Gate isn't Readiness or Go/no-go",IF(TRIM($D18)="","No criterion written",IF(OR(TRIM($N18)="",ISNUMBER(SEARCH(",",$N18)),ISNUMBER(SEARCH(" and ",$N18)),ISNUMBER(SEARCH(";",$N18)),ISNUMBER(SEARCH("team",$N18)),ISNUMBER(SEARCH("group",$N18))),"Needs one person as Owner",IF(AND($F18&lt;&gt;"Open",$F18&lt;&gt;"Met",$F18&lt;&gt;"Waived"),"No status","")))))))</f>
        <v/>
      </c>
      <c r="Q18" s="21">
        <f>IF($O18=0,"",IF(AND($F18="Waived",OR(TRIM($I18)="",TRIM($J18)="",NOT(ISNUMBER($G18)))),"Waived with no name, reason or date",IF(AND($F18="Met",TRIM($H18)=""),"Met with no evidence","")))</f>
        <v/>
      </c>
      <c r="R18" s="21">
        <f>IF($O18=0,0,IFERROR(IF(INDEX('Go-no-go'!$C$13:$D$13,MATCH($C18,'Go-no-go'!$C$5:$D$5,0))="Go",1,0),0))</f>
        <v/>
      </c>
      <c r="S18" s="21">
        <f>IF(OR($O18=0,$R18=0),"",IF(NOT(OR($F18="Met",$F18="Waived")),"Open, though its gate was decided Go",""))</f>
        <v/>
      </c>
      <c r="T18" s="21">
        <f>IF(AND($O18=1,$F18&lt;&gt;"Met",$F18&lt;&gt;"Waived"),MAX($T$5:$T17)+1,0)</f>
        <v/>
      </c>
      <c r="U18" s="21">
        <f>IF($T18&gt;0,$C18&amp;"","")</f>
        <v/>
      </c>
    </row>
    <row r="19" ht="18" customHeight="1">
      <c r="A19" s="16">
        <f>IF($O19=0,"",ROW()-5)</f>
        <v/>
      </c>
      <c r="B19" s="17" t="n"/>
      <c r="C19" s="17" t="n"/>
      <c r="D19" s="18" t="n"/>
      <c r="E19" s="18" t="n"/>
      <c r="F19" s="17" t="n"/>
      <c r="G19" s="19" t="n"/>
      <c r="H19" s="18" t="n"/>
      <c r="I19" s="18" t="n"/>
      <c r="J19" s="18" t="n"/>
      <c r="K19" s="18" t="n"/>
      <c r="L19" s="20">
        <f>IF($O19=0,"",IF($P19&lt;&gt;"","△ "&amp;$P19,IF($S19&lt;&gt;"","△ "&amp;$S19,IF($Q19&lt;&gt;"","△ "&amp;$Q19,"○ Clear"))))</f>
        <v/>
      </c>
      <c r="N19" s="21">
        <f>IFERROR(LEFT($E19,FIND("(",$E19)-1),$E19)</f>
        <v/>
      </c>
      <c r="O19" s="21">
        <f>IF(COUNTA($B19:$K19)=0,0,1)</f>
        <v/>
      </c>
      <c r="P19" s="21">
        <f>IF($O19=0,"",IF(TRIM($B19)="","No Id",IF(COUNTIF($B$6:$B$65,$B19)&gt;1,"Id used twice",IF(AND($C19&lt;&gt;"Readiness",$C19&lt;&gt;"Go/no-go"),"Gate isn't Readiness or Go/no-go",IF(TRIM($D19)="","No criterion written",IF(OR(TRIM($N19)="",ISNUMBER(SEARCH(",",$N19)),ISNUMBER(SEARCH(" and ",$N19)),ISNUMBER(SEARCH(";",$N19)),ISNUMBER(SEARCH("team",$N19)),ISNUMBER(SEARCH("group",$N19))),"Needs one person as Owner",IF(AND($F19&lt;&gt;"Open",$F19&lt;&gt;"Met",$F19&lt;&gt;"Waived"),"No status","")))))))</f>
        <v/>
      </c>
      <c r="Q19" s="21">
        <f>IF($O19=0,"",IF(AND($F19="Waived",OR(TRIM($I19)="",TRIM($J19)="",NOT(ISNUMBER($G19)))),"Waived with no name, reason or date",IF(AND($F19="Met",TRIM($H19)=""),"Met with no evidence","")))</f>
        <v/>
      </c>
      <c r="R19" s="21">
        <f>IF($O19=0,0,IFERROR(IF(INDEX('Go-no-go'!$C$13:$D$13,MATCH($C19,'Go-no-go'!$C$5:$D$5,0))="Go",1,0),0))</f>
        <v/>
      </c>
      <c r="S19" s="21">
        <f>IF(OR($O19=0,$R19=0),"",IF(NOT(OR($F19="Met",$F19="Waived")),"Open, though its gate was decided Go",""))</f>
        <v/>
      </c>
      <c r="T19" s="21">
        <f>IF(AND($O19=1,$F19&lt;&gt;"Met",$F19&lt;&gt;"Waived"),MAX($T$5:$T18)+1,0)</f>
        <v/>
      </c>
      <c r="U19" s="21">
        <f>IF($T19&gt;0,$C19&amp;"","")</f>
        <v/>
      </c>
    </row>
    <row r="20" ht="18" customHeight="1">
      <c r="A20" s="16">
        <f>IF($O20=0,"",ROW()-5)</f>
        <v/>
      </c>
      <c r="B20" s="17" t="n"/>
      <c r="C20" s="17" t="n"/>
      <c r="D20" s="18" t="n"/>
      <c r="E20" s="18" t="n"/>
      <c r="F20" s="17" t="n"/>
      <c r="G20" s="19" t="n"/>
      <c r="H20" s="18" t="n"/>
      <c r="I20" s="18" t="n"/>
      <c r="J20" s="18" t="n"/>
      <c r="K20" s="18" t="n"/>
      <c r="L20" s="20">
        <f>IF($O20=0,"",IF($P20&lt;&gt;"","△ "&amp;$P20,IF($S20&lt;&gt;"","△ "&amp;$S20,IF($Q20&lt;&gt;"","△ "&amp;$Q20,"○ Clear"))))</f>
        <v/>
      </c>
      <c r="N20" s="21">
        <f>IFERROR(LEFT($E20,FIND("(",$E20)-1),$E20)</f>
        <v/>
      </c>
      <c r="O20" s="21">
        <f>IF(COUNTA($B20:$K20)=0,0,1)</f>
        <v/>
      </c>
      <c r="P20" s="21">
        <f>IF($O20=0,"",IF(TRIM($B20)="","No Id",IF(COUNTIF($B$6:$B$65,$B20)&gt;1,"Id used twice",IF(AND($C20&lt;&gt;"Readiness",$C20&lt;&gt;"Go/no-go"),"Gate isn't Readiness or Go/no-go",IF(TRIM($D20)="","No criterion written",IF(OR(TRIM($N20)="",ISNUMBER(SEARCH(",",$N20)),ISNUMBER(SEARCH(" and ",$N20)),ISNUMBER(SEARCH(";",$N20)),ISNUMBER(SEARCH("team",$N20)),ISNUMBER(SEARCH("group",$N20))),"Needs one person as Owner",IF(AND($F20&lt;&gt;"Open",$F20&lt;&gt;"Met",$F20&lt;&gt;"Waived"),"No status","")))))))</f>
        <v/>
      </c>
      <c r="Q20" s="21">
        <f>IF($O20=0,"",IF(AND($F20="Waived",OR(TRIM($I20)="",TRIM($J20)="",NOT(ISNUMBER($G20)))),"Waived with no name, reason or date",IF(AND($F20="Met",TRIM($H20)=""),"Met with no evidence","")))</f>
        <v/>
      </c>
      <c r="R20" s="21">
        <f>IF($O20=0,0,IFERROR(IF(INDEX('Go-no-go'!$C$13:$D$13,MATCH($C20,'Go-no-go'!$C$5:$D$5,0))="Go",1,0),0))</f>
        <v/>
      </c>
      <c r="S20" s="21">
        <f>IF(OR($O20=0,$R20=0),"",IF(NOT(OR($F20="Met",$F20="Waived")),"Open, though its gate was decided Go",""))</f>
        <v/>
      </c>
      <c r="T20" s="21">
        <f>IF(AND($O20=1,$F20&lt;&gt;"Met",$F20&lt;&gt;"Waived"),MAX($T$5:$T19)+1,0)</f>
        <v/>
      </c>
      <c r="U20" s="21">
        <f>IF($T20&gt;0,$C20&amp;"","")</f>
        <v/>
      </c>
    </row>
    <row r="21" ht="18" customHeight="1">
      <c r="A21" s="16">
        <f>IF($O21=0,"",ROW()-5)</f>
        <v/>
      </c>
      <c r="B21" s="17" t="n"/>
      <c r="C21" s="17" t="n"/>
      <c r="D21" s="18" t="n"/>
      <c r="E21" s="18" t="n"/>
      <c r="F21" s="17" t="n"/>
      <c r="G21" s="19" t="n"/>
      <c r="H21" s="18" t="n"/>
      <c r="I21" s="18" t="n"/>
      <c r="J21" s="18" t="n"/>
      <c r="K21" s="18" t="n"/>
      <c r="L21" s="20">
        <f>IF($O21=0,"",IF($P21&lt;&gt;"","△ "&amp;$P21,IF($S21&lt;&gt;"","△ "&amp;$S21,IF($Q21&lt;&gt;"","△ "&amp;$Q21,"○ Clear"))))</f>
        <v/>
      </c>
      <c r="N21" s="21">
        <f>IFERROR(LEFT($E21,FIND("(",$E21)-1),$E21)</f>
        <v/>
      </c>
      <c r="O21" s="21">
        <f>IF(COUNTA($B21:$K21)=0,0,1)</f>
        <v/>
      </c>
      <c r="P21" s="21">
        <f>IF($O21=0,"",IF(TRIM($B21)="","No Id",IF(COUNTIF($B$6:$B$65,$B21)&gt;1,"Id used twice",IF(AND($C21&lt;&gt;"Readiness",$C21&lt;&gt;"Go/no-go"),"Gate isn't Readiness or Go/no-go",IF(TRIM($D21)="","No criterion written",IF(OR(TRIM($N21)="",ISNUMBER(SEARCH(",",$N21)),ISNUMBER(SEARCH(" and ",$N21)),ISNUMBER(SEARCH(";",$N21)),ISNUMBER(SEARCH("team",$N21)),ISNUMBER(SEARCH("group",$N21))),"Needs one person as Owner",IF(AND($F21&lt;&gt;"Open",$F21&lt;&gt;"Met",$F21&lt;&gt;"Waived"),"No status","")))))))</f>
        <v/>
      </c>
      <c r="Q21" s="21">
        <f>IF($O21=0,"",IF(AND($F21="Waived",OR(TRIM($I21)="",TRIM($J21)="",NOT(ISNUMBER($G21)))),"Waived with no name, reason or date",IF(AND($F21="Met",TRIM($H21)=""),"Met with no evidence","")))</f>
        <v/>
      </c>
      <c r="R21" s="21">
        <f>IF($O21=0,0,IFERROR(IF(INDEX('Go-no-go'!$C$13:$D$13,MATCH($C21,'Go-no-go'!$C$5:$D$5,0))="Go",1,0),0))</f>
        <v/>
      </c>
      <c r="S21" s="21">
        <f>IF(OR($O21=0,$R21=0),"",IF(NOT(OR($F21="Met",$F21="Waived")),"Open, though its gate was decided Go",""))</f>
        <v/>
      </c>
      <c r="T21" s="21">
        <f>IF(AND($O21=1,$F21&lt;&gt;"Met",$F21&lt;&gt;"Waived"),MAX($T$5:$T20)+1,0)</f>
        <v/>
      </c>
      <c r="U21" s="21">
        <f>IF($T21&gt;0,$C21&amp;"","")</f>
        <v/>
      </c>
    </row>
    <row r="22" ht="18" customHeight="1">
      <c r="A22" s="16">
        <f>IF($O22=0,"",ROW()-5)</f>
        <v/>
      </c>
      <c r="B22" s="17" t="n"/>
      <c r="C22" s="17" t="n"/>
      <c r="D22" s="18" t="n"/>
      <c r="E22" s="18" t="n"/>
      <c r="F22" s="17" t="n"/>
      <c r="G22" s="19" t="n"/>
      <c r="H22" s="18" t="n"/>
      <c r="I22" s="18" t="n"/>
      <c r="J22" s="18" t="n"/>
      <c r="K22" s="18" t="n"/>
      <c r="L22" s="20">
        <f>IF($O22=0,"",IF($P22&lt;&gt;"","△ "&amp;$P22,IF($S22&lt;&gt;"","△ "&amp;$S22,IF($Q22&lt;&gt;"","△ "&amp;$Q22,"○ Clear"))))</f>
        <v/>
      </c>
      <c r="N22" s="21">
        <f>IFERROR(LEFT($E22,FIND("(",$E22)-1),$E22)</f>
        <v/>
      </c>
      <c r="O22" s="21">
        <f>IF(COUNTA($B22:$K22)=0,0,1)</f>
        <v/>
      </c>
      <c r="P22" s="21">
        <f>IF($O22=0,"",IF(TRIM($B22)="","No Id",IF(COUNTIF($B$6:$B$65,$B22)&gt;1,"Id used twice",IF(AND($C22&lt;&gt;"Readiness",$C22&lt;&gt;"Go/no-go"),"Gate isn't Readiness or Go/no-go",IF(TRIM($D22)="","No criterion written",IF(OR(TRIM($N22)="",ISNUMBER(SEARCH(",",$N22)),ISNUMBER(SEARCH(" and ",$N22)),ISNUMBER(SEARCH(";",$N22)),ISNUMBER(SEARCH("team",$N22)),ISNUMBER(SEARCH("group",$N22))),"Needs one person as Owner",IF(AND($F22&lt;&gt;"Open",$F22&lt;&gt;"Met",$F22&lt;&gt;"Waived"),"No status","")))))))</f>
        <v/>
      </c>
      <c r="Q22" s="21">
        <f>IF($O22=0,"",IF(AND($F22="Waived",OR(TRIM($I22)="",TRIM($J22)="",NOT(ISNUMBER($G22)))),"Waived with no name, reason or date",IF(AND($F22="Met",TRIM($H22)=""),"Met with no evidence","")))</f>
        <v/>
      </c>
      <c r="R22" s="21">
        <f>IF($O22=0,0,IFERROR(IF(INDEX('Go-no-go'!$C$13:$D$13,MATCH($C22,'Go-no-go'!$C$5:$D$5,0))="Go",1,0),0))</f>
        <v/>
      </c>
      <c r="S22" s="21">
        <f>IF(OR($O22=0,$R22=0),"",IF(NOT(OR($F22="Met",$F22="Waived")),"Open, though its gate was decided Go",""))</f>
        <v/>
      </c>
      <c r="T22" s="21">
        <f>IF(AND($O22=1,$F22&lt;&gt;"Met",$F22&lt;&gt;"Waived"),MAX($T$5:$T21)+1,0)</f>
        <v/>
      </c>
      <c r="U22" s="21">
        <f>IF($T22&gt;0,$C22&amp;"","")</f>
        <v/>
      </c>
    </row>
    <row r="23" ht="18" customHeight="1">
      <c r="A23" s="16">
        <f>IF($O23=0,"",ROW()-5)</f>
        <v/>
      </c>
      <c r="B23" s="17" t="n"/>
      <c r="C23" s="17" t="n"/>
      <c r="D23" s="18" t="n"/>
      <c r="E23" s="18" t="n"/>
      <c r="F23" s="17" t="n"/>
      <c r="G23" s="19" t="n"/>
      <c r="H23" s="18" t="n"/>
      <c r="I23" s="18" t="n"/>
      <c r="J23" s="18" t="n"/>
      <c r="K23" s="18" t="n"/>
      <c r="L23" s="20">
        <f>IF($O23=0,"",IF($P23&lt;&gt;"","△ "&amp;$P23,IF($S23&lt;&gt;"","△ "&amp;$S23,IF($Q23&lt;&gt;"","△ "&amp;$Q23,"○ Clear"))))</f>
        <v/>
      </c>
      <c r="N23" s="21">
        <f>IFERROR(LEFT($E23,FIND("(",$E23)-1),$E23)</f>
        <v/>
      </c>
      <c r="O23" s="21">
        <f>IF(COUNTA($B23:$K23)=0,0,1)</f>
        <v/>
      </c>
      <c r="P23" s="21">
        <f>IF($O23=0,"",IF(TRIM($B23)="","No Id",IF(COUNTIF($B$6:$B$65,$B23)&gt;1,"Id used twice",IF(AND($C23&lt;&gt;"Readiness",$C23&lt;&gt;"Go/no-go"),"Gate isn't Readiness or Go/no-go",IF(TRIM($D23)="","No criterion written",IF(OR(TRIM($N23)="",ISNUMBER(SEARCH(",",$N23)),ISNUMBER(SEARCH(" and ",$N23)),ISNUMBER(SEARCH(";",$N23)),ISNUMBER(SEARCH("team",$N23)),ISNUMBER(SEARCH("group",$N23))),"Needs one person as Owner",IF(AND($F23&lt;&gt;"Open",$F23&lt;&gt;"Met",$F23&lt;&gt;"Waived"),"No status","")))))))</f>
        <v/>
      </c>
      <c r="Q23" s="21">
        <f>IF($O23=0,"",IF(AND($F23="Waived",OR(TRIM($I23)="",TRIM($J23)="",NOT(ISNUMBER($G23)))),"Waived with no name, reason or date",IF(AND($F23="Met",TRIM($H23)=""),"Met with no evidence","")))</f>
        <v/>
      </c>
      <c r="R23" s="21">
        <f>IF($O23=0,0,IFERROR(IF(INDEX('Go-no-go'!$C$13:$D$13,MATCH($C23,'Go-no-go'!$C$5:$D$5,0))="Go",1,0),0))</f>
        <v/>
      </c>
      <c r="S23" s="21">
        <f>IF(OR($O23=0,$R23=0),"",IF(NOT(OR($F23="Met",$F23="Waived")),"Open, though its gate was decided Go",""))</f>
        <v/>
      </c>
      <c r="T23" s="21">
        <f>IF(AND($O23=1,$F23&lt;&gt;"Met",$F23&lt;&gt;"Waived"),MAX($T$5:$T22)+1,0)</f>
        <v/>
      </c>
      <c r="U23" s="21">
        <f>IF($T23&gt;0,$C23&amp;"","")</f>
        <v/>
      </c>
    </row>
    <row r="24" ht="18" customHeight="1">
      <c r="A24" s="16">
        <f>IF($O24=0,"",ROW()-5)</f>
        <v/>
      </c>
      <c r="B24" s="17" t="n"/>
      <c r="C24" s="17" t="n"/>
      <c r="D24" s="18" t="n"/>
      <c r="E24" s="18" t="n"/>
      <c r="F24" s="17" t="n"/>
      <c r="G24" s="19" t="n"/>
      <c r="H24" s="18" t="n"/>
      <c r="I24" s="18" t="n"/>
      <c r="J24" s="18" t="n"/>
      <c r="K24" s="18" t="n"/>
      <c r="L24" s="20">
        <f>IF($O24=0,"",IF($P24&lt;&gt;"","△ "&amp;$P24,IF($S24&lt;&gt;"","△ "&amp;$S24,IF($Q24&lt;&gt;"","△ "&amp;$Q24,"○ Clear"))))</f>
        <v/>
      </c>
      <c r="N24" s="21">
        <f>IFERROR(LEFT($E24,FIND("(",$E24)-1),$E24)</f>
        <v/>
      </c>
      <c r="O24" s="21">
        <f>IF(COUNTA($B24:$K24)=0,0,1)</f>
        <v/>
      </c>
      <c r="P24" s="21">
        <f>IF($O24=0,"",IF(TRIM($B24)="","No Id",IF(COUNTIF($B$6:$B$65,$B24)&gt;1,"Id used twice",IF(AND($C24&lt;&gt;"Readiness",$C24&lt;&gt;"Go/no-go"),"Gate isn't Readiness or Go/no-go",IF(TRIM($D24)="","No criterion written",IF(OR(TRIM($N24)="",ISNUMBER(SEARCH(",",$N24)),ISNUMBER(SEARCH(" and ",$N24)),ISNUMBER(SEARCH(";",$N24)),ISNUMBER(SEARCH("team",$N24)),ISNUMBER(SEARCH("group",$N24))),"Needs one person as Owner",IF(AND($F24&lt;&gt;"Open",$F24&lt;&gt;"Met",$F24&lt;&gt;"Waived"),"No status","")))))))</f>
        <v/>
      </c>
      <c r="Q24" s="21">
        <f>IF($O24=0,"",IF(AND($F24="Waived",OR(TRIM($I24)="",TRIM($J24)="",NOT(ISNUMBER($G24)))),"Waived with no name, reason or date",IF(AND($F24="Met",TRIM($H24)=""),"Met with no evidence","")))</f>
        <v/>
      </c>
      <c r="R24" s="21">
        <f>IF($O24=0,0,IFERROR(IF(INDEX('Go-no-go'!$C$13:$D$13,MATCH($C24,'Go-no-go'!$C$5:$D$5,0))="Go",1,0),0))</f>
        <v/>
      </c>
      <c r="S24" s="21">
        <f>IF(OR($O24=0,$R24=0),"",IF(NOT(OR($F24="Met",$F24="Waived")),"Open, though its gate was decided Go",""))</f>
        <v/>
      </c>
      <c r="T24" s="21">
        <f>IF(AND($O24=1,$F24&lt;&gt;"Met",$F24&lt;&gt;"Waived"),MAX($T$5:$T23)+1,0)</f>
        <v/>
      </c>
      <c r="U24" s="21">
        <f>IF($T24&gt;0,$C24&amp;"","")</f>
        <v/>
      </c>
    </row>
    <row r="25" ht="18" customHeight="1">
      <c r="A25" s="16">
        <f>IF($O25=0,"",ROW()-5)</f>
        <v/>
      </c>
      <c r="B25" s="17" t="n"/>
      <c r="C25" s="17" t="n"/>
      <c r="D25" s="18" t="n"/>
      <c r="E25" s="18" t="n"/>
      <c r="F25" s="17" t="n"/>
      <c r="G25" s="19" t="n"/>
      <c r="H25" s="18" t="n"/>
      <c r="I25" s="18" t="n"/>
      <c r="J25" s="18" t="n"/>
      <c r="K25" s="18" t="n"/>
      <c r="L25" s="20">
        <f>IF($O25=0,"",IF($P25&lt;&gt;"","△ "&amp;$P25,IF($S25&lt;&gt;"","△ "&amp;$S25,IF($Q25&lt;&gt;"","△ "&amp;$Q25,"○ Clear"))))</f>
        <v/>
      </c>
      <c r="N25" s="21">
        <f>IFERROR(LEFT($E25,FIND("(",$E25)-1),$E25)</f>
        <v/>
      </c>
      <c r="O25" s="21">
        <f>IF(COUNTA($B25:$K25)=0,0,1)</f>
        <v/>
      </c>
      <c r="P25" s="21">
        <f>IF($O25=0,"",IF(TRIM($B25)="","No Id",IF(COUNTIF($B$6:$B$65,$B25)&gt;1,"Id used twice",IF(AND($C25&lt;&gt;"Readiness",$C25&lt;&gt;"Go/no-go"),"Gate isn't Readiness or Go/no-go",IF(TRIM($D25)="","No criterion written",IF(OR(TRIM($N25)="",ISNUMBER(SEARCH(",",$N25)),ISNUMBER(SEARCH(" and ",$N25)),ISNUMBER(SEARCH(";",$N25)),ISNUMBER(SEARCH("team",$N25)),ISNUMBER(SEARCH("group",$N25))),"Needs one person as Owner",IF(AND($F25&lt;&gt;"Open",$F25&lt;&gt;"Met",$F25&lt;&gt;"Waived"),"No status","")))))))</f>
        <v/>
      </c>
      <c r="Q25" s="21">
        <f>IF($O25=0,"",IF(AND($F25="Waived",OR(TRIM($I25)="",TRIM($J25)="",NOT(ISNUMBER($G25)))),"Waived with no name, reason or date",IF(AND($F25="Met",TRIM($H25)=""),"Met with no evidence","")))</f>
        <v/>
      </c>
      <c r="R25" s="21">
        <f>IF($O25=0,0,IFERROR(IF(INDEX('Go-no-go'!$C$13:$D$13,MATCH($C25,'Go-no-go'!$C$5:$D$5,0))="Go",1,0),0))</f>
        <v/>
      </c>
      <c r="S25" s="21">
        <f>IF(OR($O25=0,$R25=0),"",IF(NOT(OR($F25="Met",$F25="Waived")),"Open, though its gate was decided Go",""))</f>
        <v/>
      </c>
      <c r="T25" s="21">
        <f>IF(AND($O25=1,$F25&lt;&gt;"Met",$F25&lt;&gt;"Waived"),MAX($T$5:$T24)+1,0)</f>
        <v/>
      </c>
      <c r="U25" s="21">
        <f>IF($T25&gt;0,$C25&amp;"","")</f>
        <v/>
      </c>
    </row>
    <row r="26" ht="18" customHeight="1">
      <c r="A26" s="16">
        <f>IF($O26=0,"",ROW()-5)</f>
        <v/>
      </c>
      <c r="B26" s="17" t="n"/>
      <c r="C26" s="17" t="n"/>
      <c r="D26" s="18" t="n"/>
      <c r="E26" s="18" t="n"/>
      <c r="F26" s="17" t="n"/>
      <c r="G26" s="19" t="n"/>
      <c r="H26" s="18" t="n"/>
      <c r="I26" s="18" t="n"/>
      <c r="J26" s="18" t="n"/>
      <c r="K26" s="18" t="n"/>
      <c r="L26" s="20">
        <f>IF($O26=0,"",IF($P26&lt;&gt;"","△ "&amp;$P26,IF($S26&lt;&gt;"","△ "&amp;$S26,IF($Q26&lt;&gt;"","△ "&amp;$Q26,"○ Clear"))))</f>
        <v/>
      </c>
      <c r="N26" s="21">
        <f>IFERROR(LEFT($E26,FIND("(",$E26)-1),$E26)</f>
        <v/>
      </c>
      <c r="O26" s="21">
        <f>IF(COUNTA($B26:$K26)=0,0,1)</f>
        <v/>
      </c>
      <c r="P26" s="21">
        <f>IF($O26=0,"",IF(TRIM($B26)="","No Id",IF(COUNTIF($B$6:$B$65,$B26)&gt;1,"Id used twice",IF(AND($C26&lt;&gt;"Readiness",$C26&lt;&gt;"Go/no-go"),"Gate isn't Readiness or Go/no-go",IF(TRIM($D26)="","No criterion written",IF(OR(TRIM($N26)="",ISNUMBER(SEARCH(",",$N26)),ISNUMBER(SEARCH(" and ",$N26)),ISNUMBER(SEARCH(";",$N26)),ISNUMBER(SEARCH("team",$N26)),ISNUMBER(SEARCH("group",$N26))),"Needs one person as Owner",IF(AND($F26&lt;&gt;"Open",$F26&lt;&gt;"Met",$F26&lt;&gt;"Waived"),"No status","")))))))</f>
        <v/>
      </c>
      <c r="Q26" s="21">
        <f>IF($O26=0,"",IF(AND($F26="Waived",OR(TRIM($I26)="",TRIM($J26)="",NOT(ISNUMBER($G26)))),"Waived with no name, reason or date",IF(AND($F26="Met",TRIM($H26)=""),"Met with no evidence","")))</f>
        <v/>
      </c>
      <c r="R26" s="21">
        <f>IF($O26=0,0,IFERROR(IF(INDEX('Go-no-go'!$C$13:$D$13,MATCH($C26,'Go-no-go'!$C$5:$D$5,0))="Go",1,0),0))</f>
        <v/>
      </c>
      <c r="S26" s="21">
        <f>IF(OR($O26=0,$R26=0),"",IF(NOT(OR($F26="Met",$F26="Waived")),"Open, though its gate was decided Go",""))</f>
        <v/>
      </c>
      <c r="T26" s="21">
        <f>IF(AND($O26=1,$F26&lt;&gt;"Met",$F26&lt;&gt;"Waived"),MAX($T$5:$T25)+1,0)</f>
        <v/>
      </c>
      <c r="U26" s="21">
        <f>IF($T26&gt;0,$C26&amp;"","")</f>
        <v/>
      </c>
    </row>
    <row r="27" ht="18" customHeight="1">
      <c r="A27" s="16">
        <f>IF($O27=0,"",ROW()-5)</f>
        <v/>
      </c>
      <c r="B27" s="17" t="n"/>
      <c r="C27" s="17" t="n"/>
      <c r="D27" s="18" t="n"/>
      <c r="E27" s="18" t="n"/>
      <c r="F27" s="17" t="n"/>
      <c r="G27" s="19" t="n"/>
      <c r="H27" s="18" t="n"/>
      <c r="I27" s="18" t="n"/>
      <c r="J27" s="18" t="n"/>
      <c r="K27" s="18" t="n"/>
      <c r="L27" s="20">
        <f>IF($O27=0,"",IF($P27&lt;&gt;"","△ "&amp;$P27,IF($S27&lt;&gt;"","△ "&amp;$S27,IF($Q27&lt;&gt;"","△ "&amp;$Q27,"○ Clear"))))</f>
        <v/>
      </c>
      <c r="N27" s="21">
        <f>IFERROR(LEFT($E27,FIND("(",$E27)-1),$E27)</f>
        <v/>
      </c>
      <c r="O27" s="21">
        <f>IF(COUNTA($B27:$K27)=0,0,1)</f>
        <v/>
      </c>
      <c r="P27" s="21">
        <f>IF($O27=0,"",IF(TRIM($B27)="","No Id",IF(COUNTIF($B$6:$B$65,$B27)&gt;1,"Id used twice",IF(AND($C27&lt;&gt;"Readiness",$C27&lt;&gt;"Go/no-go"),"Gate isn't Readiness or Go/no-go",IF(TRIM($D27)="","No criterion written",IF(OR(TRIM($N27)="",ISNUMBER(SEARCH(",",$N27)),ISNUMBER(SEARCH(" and ",$N27)),ISNUMBER(SEARCH(";",$N27)),ISNUMBER(SEARCH("team",$N27)),ISNUMBER(SEARCH("group",$N27))),"Needs one person as Owner",IF(AND($F27&lt;&gt;"Open",$F27&lt;&gt;"Met",$F27&lt;&gt;"Waived"),"No status","")))))))</f>
        <v/>
      </c>
      <c r="Q27" s="21">
        <f>IF($O27=0,"",IF(AND($F27="Waived",OR(TRIM($I27)="",TRIM($J27)="",NOT(ISNUMBER($G27)))),"Waived with no name, reason or date",IF(AND($F27="Met",TRIM($H27)=""),"Met with no evidence","")))</f>
        <v/>
      </c>
      <c r="R27" s="21">
        <f>IF($O27=0,0,IFERROR(IF(INDEX('Go-no-go'!$C$13:$D$13,MATCH($C27,'Go-no-go'!$C$5:$D$5,0))="Go",1,0),0))</f>
        <v/>
      </c>
      <c r="S27" s="21">
        <f>IF(OR($O27=0,$R27=0),"",IF(NOT(OR($F27="Met",$F27="Waived")),"Open, though its gate was decided Go",""))</f>
        <v/>
      </c>
      <c r="T27" s="21">
        <f>IF(AND($O27=1,$F27&lt;&gt;"Met",$F27&lt;&gt;"Waived"),MAX($T$5:$T26)+1,0)</f>
        <v/>
      </c>
      <c r="U27" s="21">
        <f>IF($T27&gt;0,$C27&amp;"","")</f>
        <v/>
      </c>
    </row>
    <row r="28" ht="18" customHeight="1">
      <c r="A28" s="16">
        <f>IF($O28=0,"",ROW()-5)</f>
        <v/>
      </c>
      <c r="B28" s="17" t="n"/>
      <c r="C28" s="17" t="n"/>
      <c r="D28" s="18" t="n"/>
      <c r="E28" s="18" t="n"/>
      <c r="F28" s="17" t="n"/>
      <c r="G28" s="19" t="n"/>
      <c r="H28" s="18" t="n"/>
      <c r="I28" s="18" t="n"/>
      <c r="J28" s="18" t="n"/>
      <c r="K28" s="18" t="n"/>
      <c r="L28" s="20">
        <f>IF($O28=0,"",IF($P28&lt;&gt;"","△ "&amp;$P28,IF($S28&lt;&gt;"","△ "&amp;$S28,IF($Q28&lt;&gt;"","△ "&amp;$Q28,"○ Clear"))))</f>
        <v/>
      </c>
      <c r="N28" s="21">
        <f>IFERROR(LEFT($E28,FIND("(",$E28)-1),$E28)</f>
        <v/>
      </c>
      <c r="O28" s="21">
        <f>IF(COUNTA($B28:$K28)=0,0,1)</f>
        <v/>
      </c>
      <c r="P28" s="21">
        <f>IF($O28=0,"",IF(TRIM($B28)="","No Id",IF(COUNTIF($B$6:$B$65,$B28)&gt;1,"Id used twice",IF(AND($C28&lt;&gt;"Readiness",$C28&lt;&gt;"Go/no-go"),"Gate isn't Readiness or Go/no-go",IF(TRIM($D28)="","No criterion written",IF(OR(TRIM($N28)="",ISNUMBER(SEARCH(",",$N28)),ISNUMBER(SEARCH(" and ",$N28)),ISNUMBER(SEARCH(";",$N28)),ISNUMBER(SEARCH("team",$N28)),ISNUMBER(SEARCH("group",$N28))),"Needs one person as Owner",IF(AND($F28&lt;&gt;"Open",$F28&lt;&gt;"Met",$F28&lt;&gt;"Waived"),"No status","")))))))</f>
        <v/>
      </c>
      <c r="Q28" s="21">
        <f>IF($O28=0,"",IF(AND($F28="Waived",OR(TRIM($I28)="",TRIM($J28)="",NOT(ISNUMBER($G28)))),"Waived with no name, reason or date",IF(AND($F28="Met",TRIM($H28)=""),"Met with no evidence","")))</f>
        <v/>
      </c>
      <c r="R28" s="21">
        <f>IF($O28=0,0,IFERROR(IF(INDEX('Go-no-go'!$C$13:$D$13,MATCH($C28,'Go-no-go'!$C$5:$D$5,0))="Go",1,0),0))</f>
        <v/>
      </c>
      <c r="S28" s="21">
        <f>IF(OR($O28=0,$R28=0),"",IF(NOT(OR($F28="Met",$F28="Waived")),"Open, though its gate was decided Go",""))</f>
        <v/>
      </c>
      <c r="T28" s="21">
        <f>IF(AND($O28=1,$F28&lt;&gt;"Met",$F28&lt;&gt;"Waived"),MAX($T$5:$T27)+1,0)</f>
        <v/>
      </c>
      <c r="U28" s="21">
        <f>IF($T28&gt;0,$C28&amp;"","")</f>
        <v/>
      </c>
    </row>
    <row r="29" ht="18" customHeight="1">
      <c r="A29" s="16">
        <f>IF($O29=0,"",ROW()-5)</f>
        <v/>
      </c>
      <c r="B29" s="17" t="n"/>
      <c r="C29" s="17" t="n"/>
      <c r="D29" s="18" t="n"/>
      <c r="E29" s="18" t="n"/>
      <c r="F29" s="17" t="n"/>
      <c r="G29" s="19" t="n"/>
      <c r="H29" s="18" t="n"/>
      <c r="I29" s="18" t="n"/>
      <c r="J29" s="18" t="n"/>
      <c r="K29" s="18" t="n"/>
      <c r="L29" s="20">
        <f>IF($O29=0,"",IF($P29&lt;&gt;"","△ "&amp;$P29,IF($S29&lt;&gt;"","△ "&amp;$S29,IF($Q29&lt;&gt;"","△ "&amp;$Q29,"○ Clear"))))</f>
        <v/>
      </c>
      <c r="N29" s="21">
        <f>IFERROR(LEFT($E29,FIND("(",$E29)-1),$E29)</f>
        <v/>
      </c>
      <c r="O29" s="21">
        <f>IF(COUNTA($B29:$K29)=0,0,1)</f>
        <v/>
      </c>
      <c r="P29" s="21">
        <f>IF($O29=0,"",IF(TRIM($B29)="","No Id",IF(COUNTIF($B$6:$B$65,$B29)&gt;1,"Id used twice",IF(AND($C29&lt;&gt;"Readiness",$C29&lt;&gt;"Go/no-go"),"Gate isn't Readiness or Go/no-go",IF(TRIM($D29)="","No criterion written",IF(OR(TRIM($N29)="",ISNUMBER(SEARCH(",",$N29)),ISNUMBER(SEARCH(" and ",$N29)),ISNUMBER(SEARCH(";",$N29)),ISNUMBER(SEARCH("team",$N29)),ISNUMBER(SEARCH("group",$N29))),"Needs one person as Owner",IF(AND($F29&lt;&gt;"Open",$F29&lt;&gt;"Met",$F29&lt;&gt;"Waived"),"No status","")))))))</f>
        <v/>
      </c>
      <c r="Q29" s="21">
        <f>IF($O29=0,"",IF(AND($F29="Waived",OR(TRIM($I29)="",TRIM($J29)="",NOT(ISNUMBER($G29)))),"Waived with no name, reason or date",IF(AND($F29="Met",TRIM($H29)=""),"Met with no evidence","")))</f>
        <v/>
      </c>
      <c r="R29" s="21">
        <f>IF($O29=0,0,IFERROR(IF(INDEX('Go-no-go'!$C$13:$D$13,MATCH($C29,'Go-no-go'!$C$5:$D$5,0))="Go",1,0),0))</f>
        <v/>
      </c>
      <c r="S29" s="21">
        <f>IF(OR($O29=0,$R29=0),"",IF(NOT(OR($F29="Met",$F29="Waived")),"Open, though its gate was decided Go",""))</f>
        <v/>
      </c>
      <c r="T29" s="21">
        <f>IF(AND($O29=1,$F29&lt;&gt;"Met",$F29&lt;&gt;"Waived"),MAX($T$5:$T28)+1,0)</f>
        <v/>
      </c>
      <c r="U29" s="21">
        <f>IF($T29&gt;0,$C29&amp;"","")</f>
        <v/>
      </c>
    </row>
    <row r="30" ht="18" customHeight="1">
      <c r="A30" s="16">
        <f>IF($O30=0,"",ROW()-5)</f>
        <v/>
      </c>
      <c r="B30" s="17" t="n"/>
      <c r="C30" s="17" t="n"/>
      <c r="D30" s="18" t="n"/>
      <c r="E30" s="18" t="n"/>
      <c r="F30" s="17" t="n"/>
      <c r="G30" s="19" t="n"/>
      <c r="H30" s="18" t="n"/>
      <c r="I30" s="18" t="n"/>
      <c r="J30" s="18" t="n"/>
      <c r="K30" s="18" t="n"/>
      <c r="L30" s="20">
        <f>IF($O30=0,"",IF($P30&lt;&gt;"","△ "&amp;$P30,IF($S30&lt;&gt;"","△ "&amp;$S30,IF($Q30&lt;&gt;"","△ "&amp;$Q30,"○ Clear"))))</f>
        <v/>
      </c>
      <c r="N30" s="21">
        <f>IFERROR(LEFT($E30,FIND("(",$E30)-1),$E30)</f>
        <v/>
      </c>
      <c r="O30" s="21">
        <f>IF(COUNTA($B30:$K30)=0,0,1)</f>
        <v/>
      </c>
      <c r="P30" s="21">
        <f>IF($O30=0,"",IF(TRIM($B30)="","No Id",IF(COUNTIF($B$6:$B$65,$B30)&gt;1,"Id used twice",IF(AND($C30&lt;&gt;"Readiness",$C30&lt;&gt;"Go/no-go"),"Gate isn't Readiness or Go/no-go",IF(TRIM($D30)="","No criterion written",IF(OR(TRIM($N30)="",ISNUMBER(SEARCH(",",$N30)),ISNUMBER(SEARCH(" and ",$N30)),ISNUMBER(SEARCH(";",$N30)),ISNUMBER(SEARCH("team",$N30)),ISNUMBER(SEARCH("group",$N30))),"Needs one person as Owner",IF(AND($F30&lt;&gt;"Open",$F30&lt;&gt;"Met",$F30&lt;&gt;"Waived"),"No status","")))))))</f>
        <v/>
      </c>
      <c r="Q30" s="21">
        <f>IF($O30=0,"",IF(AND($F30="Waived",OR(TRIM($I30)="",TRIM($J30)="",NOT(ISNUMBER($G30)))),"Waived with no name, reason or date",IF(AND($F30="Met",TRIM($H30)=""),"Met with no evidence","")))</f>
        <v/>
      </c>
      <c r="R30" s="21">
        <f>IF($O30=0,0,IFERROR(IF(INDEX('Go-no-go'!$C$13:$D$13,MATCH($C30,'Go-no-go'!$C$5:$D$5,0))="Go",1,0),0))</f>
        <v/>
      </c>
      <c r="S30" s="21">
        <f>IF(OR($O30=0,$R30=0),"",IF(NOT(OR($F30="Met",$F30="Waived")),"Open, though its gate was decided Go",""))</f>
        <v/>
      </c>
      <c r="T30" s="21">
        <f>IF(AND($O30=1,$F30&lt;&gt;"Met",$F30&lt;&gt;"Waived"),MAX($T$5:$T29)+1,0)</f>
        <v/>
      </c>
      <c r="U30" s="21">
        <f>IF($T30&gt;0,$C30&amp;"","")</f>
        <v/>
      </c>
    </row>
    <row r="31" ht="18" customHeight="1">
      <c r="A31" s="16">
        <f>IF($O31=0,"",ROW()-5)</f>
        <v/>
      </c>
      <c r="B31" s="17" t="n"/>
      <c r="C31" s="17" t="n"/>
      <c r="D31" s="18" t="n"/>
      <c r="E31" s="18" t="n"/>
      <c r="F31" s="17" t="n"/>
      <c r="G31" s="19" t="n"/>
      <c r="H31" s="18" t="n"/>
      <c r="I31" s="18" t="n"/>
      <c r="J31" s="18" t="n"/>
      <c r="K31" s="18" t="n"/>
      <c r="L31" s="20">
        <f>IF($O31=0,"",IF($P31&lt;&gt;"","△ "&amp;$P31,IF($S31&lt;&gt;"","△ "&amp;$S31,IF($Q31&lt;&gt;"","△ "&amp;$Q31,"○ Clear"))))</f>
        <v/>
      </c>
      <c r="N31" s="21">
        <f>IFERROR(LEFT($E31,FIND("(",$E31)-1),$E31)</f>
        <v/>
      </c>
      <c r="O31" s="21">
        <f>IF(COUNTA($B31:$K31)=0,0,1)</f>
        <v/>
      </c>
      <c r="P31" s="21">
        <f>IF($O31=0,"",IF(TRIM($B31)="","No Id",IF(COUNTIF($B$6:$B$65,$B31)&gt;1,"Id used twice",IF(AND($C31&lt;&gt;"Readiness",$C31&lt;&gt;"Go/no-go"),"Gate isn't Readiness or Go/no-go",IF(TRIM($D31)="","No criterion written",IF(OR(TRIM($N31)="",ISNUMBER(SEARCH(",",$N31)),ISNUMBER(SEARCH(" and ",$N31)),ISNUMBER(SEARCH(";",$N31)),ISNUMBER(SEARCH("team",$N31)),ISNUMBER(SEARCH("group",$N31))),"Needs one person as Owner",IF(AND($F31&lt;&gt;"Open",$F31&lt;&gt;"Met",$F31&lt;&gt;"Waived"),"No status","")))))))</f>
        <v/>
      </c>
      <c r="Q31" s="21">
        <f>IF($O31=0,"",IF(AND($F31="Waived",OR(TRIM($I31)="",TRIM($J31)="",NOT(ISNUMBER($G31)))),"Waived with no name, reason or date",IF(AND($F31="Met",TRIM($H31)=""),"Met with no evidence","")))</f>
        <v/>
      </c>
      <c r="R31" s="21">
        <f>IF($O31=0,0,IFERROR(IF(INDEX('Go-no-go'!$C$13:$D$13,MATCH($C31,'Go-no-go'!$C$5:$D$5,0))="Go",1,0),0))</f>
        <v/>
      </c>
      <c r="S31" s="21">
        <f>IF(OR($O31=0,$R31=0),"",IF(NOT(OR($F31="Met",$F31="Waived")),"Open, though its gate was decided Go",""))</f>
        <v/>
      </c>
      <c r="T31" s="21">
        <f>IF(AND($O31=1,$F31&lt;&gt;"Met",$F31&lt;&gt;"Waived"),MAX($T$5:$T30)+1,0)</f>
        <v/>
      </c>
      <c r="U31" s="21">
        <f>IF($T31&gt;0,$C31&amp;"","")</f>
        <v/>
      </c>
    </row>
    <row r="32" ht="18" customHeight="1">
      <c r="A32" s="16">
        <f>IF($O32=0,"",ROW()-5)</f>
        <v/>
      </c>
      <c r="B32" s="17" t="n"/>
      <c r="C32" s="17" t="n"/>
      <c r="D32" s="18" t="n"/>
      <c r="E32" s="18" t="n"/>
      <c r="F32" s="17" t="n"/>
      <c r="G32" s="19" t="n"/>
      <c r="H32" s="18" t="n"/>
      <c r="I32" s="18" t="n"/>
      <c r="J32" s="18" t="n"/>
      <c r="K32" s="18" t="n"/>
      <c r="L32" s="20">
        <f>IF($O32=0,"",IF($P32&lt;&gt;"","△ "&amp;$P32,IF($S32&lt;&gt;"","△ "&amp;$S32,IF($Q32&lt;&gt;"","△ "&amp;$Q32,"○ Clear"))))</f>
        <v/>
      </c>
      <c r="N32" s="21">
        <f>IFERROR(LEFT($E32,FIND("(",$E32)-1),$E32)</f>
        <v/>
      </c>
      <c r="O32" s="21">
        <f>IF(COUNTA($B32:$K32)=0,0,1)</f>
        <v/>
      </c>
      <c r="P32" s="21">
        <f>IF($O32=0,"",IF(TRIM($B32)="","No Id",IF(COUNTIF($B$6:$B$65,$B32)&gt;1,"Id used twice",IF(AND($C32&lt;&gt;"Readiness",$C32&lt;&gt;"Go/no-go"),"Gate isn't Readiness or Go/no-go",IF(TRIM($D32)="","No criterion written",IF(OR(TRIM($N32)="",ISNUMBER(SEARCH(",",$N32)),ISNUMBER(SEARCH(" and ",$N32)),ISNUMBER(SEARCH(";",$N32)),ISNUMBER(SEARCH("team",$N32)),ISNUMBER(SEARCH("group",$N32))),"Needs one person as Owner",IF(AND($F32&lt;&gt;"Open",$F32&lt;&gt;"Met",$F32&lt;&gt;"Waived"),"No status","")))))))</f>
        <v/>
      </c>
      <c r="Q32" s="21">
        <f>IF($O32=0,"",IF(AND($F32="Waived",OR(TRIM($I32)="",TRIM($J32)="",NOT(ISNUMBER($G32)))),"Waived with no name, reason or date",IF(AND($F32="Met",TRIM($H32)=""),"Met with no evidence","")))</f>
        <v/>
      </c>
      <c r="R32" s="21">
        <f>IF($O32=0,0,IFERROR(IF(INDEX('Go-no-go'!$C$13:$D$13,MATCH($C32,'Go-no-go'!$C$5:$D$5,0))="Go",1,0),0))</f>
        <v/>
      </c>
      <c r="S32" s="21">
        <f>IF(OR($O32=0,$R32=0),"",IF(NOT(OR($F32="Met",$F32="Waived")),"Open, though its gate was decided Go",""))</f>
        <v/>
      </c>
      <c r="T32" s="21">
        <f>IF(AND($O32=1,$F32&lt;&gt;"Met",$F32&lt;&gt;"Waived"),MAX($T$5:$T31)+1,0)</f>
        <v/>
      </c>
      <c r="U32" s="21">
        <f>IF($T32&gt;0,$C32&amp;"","")</f>
        <v/>
      </c>
    </row>
    <row r="33" ht="18" customHeight="1">
      <c r="A33" s="16">
        <f>IF($O33=0,"",ROW()-5)</f>
        <v/>
      </c>
      <c r="B33" s="17" t="n"/>
      <c r="C33" s="17" t="n"/>
      <c r="D33" s="18" t="n"/>
      <c r="E33" s="18" t="n"/>
      <c r="F33" s="17" t="n"/>
      <c r="G33" s="19" t="n"/>
      <c r="H33" s="18" t="n"/>
      <c r="I33" s="18" t="n"/>
      <c r="J33" s="18" t="n"/>
      <c r="K33" s="18" t="n"/>
      <c r="L33" s="20">
        <f>IF($O33=0,"",IF($P33&lt;&gt;"","△ "&amp;$P33,IF($S33&lt;&gt;"","△ "&amp;$S33,IF($Q33&lt;&gt;"","△ "&amp;$Q33,"○ Clear"))))</f>
        <v/>
      </c>
      <c r="N33" s="21">
        <f>IFERROR(LEFT($E33,FIND("(",$E33)-1),$E33)</f>
        <v/>
      </c>
      <c r="O33" s="21">
        <f>IF(COUNTA($B33:$K33)=0,0,1)</f>
        <v/>
      </c>
      <c r="P33" s="21">
        <f>IF($O33=0,"",IF(TRIM($B33)="","No Id",IF(COUNTIF($B$6:$B$65,$B33)&gt;1,"Id used twice",IF(AND($C33&lt;&gt;"Readiness",$C33&lt;&gt;"Go/no-go"),"Gate isn't Readiness or Go/no-go",IF(TRIM($D33)="","No criterion written",IF(OR(TRIM($N33)="",ISNUMBER(SEARCH(",",$N33)),ISNUMBER(SEARCH(" and ",$N33)),ISNUMBER(SEARCH(";",$N33)),ISNUMBER(SEARCH("team",$N33)),ISNUMBER(SEARCH("group",$N33))),"Needs one person as Owner",IF(AND($F33&lt;&gt;"Open",$F33&lt;&gt;"Met",$F33&lt;&gt;"Waived"),"No status","")))))))</f>
        <v/>
      </c>
      <c r="Q33" s="21">
        <f>IF($O33=0,"",IF(AND($F33="Waived",OR(TRIM($I33)="",TRIM($J33)="",NOT(ISNUMBER($G33)))),"Waived with no name, reason or date",IF(AND($F33="Met",TRIM($H33)=""),"Met with no evidence","")))</f>
        <v/>
      </c>
      <c r="R33" s="21">
        <f>IF($O33=0,0,IFERROR(IF(INDEX('Go-no-go'!$C$13:$D$13,MATCH($C33,'Go-no-go'!$C$5:$D$5,0))="Go",1,0),0))</f>
        <v/>
      </c>
      <c r="S33" s="21">
        <f>IF(OR($O33=0,$R33=0),"",IF(NOT(OR($F33="Met",$F33="Waived")),"Open, though its gate was decided Go",""))</f>
        <v/>
      </c>
      <c r="T33" s="21">
        <f>IF(AND($O33=1,$F33&lt;&gt;"Met",$F33&lt;&gt;"Waived"),MAX($T$5:$T32)+1,0)</f>
        <v/>
      </c>
      <c r="U33" s="21">
        <f>IF($T33&gt;0,$C33&amp;"","")</f>
        <v/>
      </c>
    </row>
    <row r="34" ht="18" customHeight="1">
      <c r="A34" s="16">
        <f>IF($O34=0,"",ROW()-5)</f>
        <v/>
      </c>
      <c r="B34" s="17" t="n"/>
      <c r="C34" s="17" t="n"/>
      <c r="D34" s="18" t="n"/>
      <c r="E34" s="18" t="n"/>
      <c r="F34" s="17" t="n"/>
      <c r="G34" s="19" t="n"/>
      <c r="H34" s="18" t="n"/>
      <c r="I34" s="18" t="n"/>
      <c r="J34" s="18" t="n"/>
      <c r="K34" s="18" t="n"/>
      <c r="L34" s="20">
        <f>IF($O34=0,"",IF($P34&lt;&gt;"","△ "&amp;$P34,IF($S34&lt;&gt;"","△ "&amp;$S34,IF($Q34&lt;&gt;"","△ "&amp;$Q34,"○ Clear"))))</f>
        <v/>
      </c>
      <c r="N34" s="21">
        <f>IFERROR(LEFT($E34,FIND("(",$E34)-1),$E34)</f>
        <v/>
      </c>
      <c r="O34" s="21">
        <f>IF(COUNTA($B34:$K34)=0,0,1)</f>
        <v/>
      </c>
      <c r="P34" s="21">
        <f>IF($O34=0,"",IF(TRIM($B34)="","No Id",IF(COUNTIF($B$6:$B$65,$B34)&gt;1,"Id used twice",IF(AND($C34&lt;&gt;"Readiness",$C34&lt;&gt;"Go/no-go"),"Gate isn't Readiness or Go/no-go",IF(TRIM($D34)="","No criterion written",IF(OR(TRIM($N34)="",ISNUMBER(SEARCH(",",$N34)),ISNUMBER(SEARCH(" and ",$N34)),ISNUMBER(SEARCH(";",$N34)),ISNUMBER(SEARCH("team",$N34)),ISNUMBER(SEARCH("group",$N34))),"Needs one person as Owner",IF(AND($F34&lt;&gt;"Open",$F34&lt;&gt;"Met",$F34&lt;&gt;"Waived"),"No status","")))))))</f>
        <v/>
      </c>
      <c r="Q34" s="21">
        <f>IF($O34=0,"",IF(AND($F34="Waived",OR(TRIM($I34)="",TRIM($J34)="",NOT(ISNUMBER($G34)))),"Waived with no name, reason or date",IF(AND($F34="Met",TRIM($H34)=""),"Met with no evidence","")))</f>
        <v/>
      </c>
      <c r="R34" s="21">
        <f>IF($O34=0,0,IFERROR(IF(INDEX('Go-no-go'!$C$13:$D$13,MATCH($C34,'Go-no-go'!$C$5:$D$5,0))="Go",1,0),0))</f>
        <v/>
      </c>
      <c r="S34" s="21">
        <f>IF(OR($O34=0,$R34=0),"",IF(NOT(OR($F34="Met",$F34="Waived")),"Open, though its gate was decided Go",""))</f>
        <v/>
      </c>
      <c r="T34" s="21">
        <f>IF(AND($O34=1,$F34&lt;&gt;"Met",$F34&lt;&gt;"Waived"),MAX($T$5:$T33)+1,0)</f>
        <v/>
      </c>
      <c r="U34" s="21">
        <f>IF($T34&gt;0,$C34&amp;"","")</f>
        <v/>
      </c>
    </row>
    <row r="35" ht="18" customHeight="1">
      <c r="A35" s="16">
        <f>IF($O35=0,"",ROW()-5)</f>
        <v/>
      </c>
      <c r="B35" s="17" t="n"/>
      <c r="C35" s="17" t="n"/>
      <c r="D35" s="18" t="n"/>
      <c r="E35" s="18" t="n"/>
      <c r="F35" s="17" t="n"/>
      <c r="G35" s="19" t="n"/>
      <c r="H35" s="18" t="n"/>
      <c r="I35" s="18" t="n"/>
      <c r="J35" s="18" t="n"/>
      <c r="K35" s="18" t="n"/>
      <c r="L35" s="20">
        <f>IF($O35=0,"",IF($P35&lt;&gt;"","△ "&amp;$P35,IF($S35&lt;&gt;"","△ "&amp;$S35,IF($Q35&lt;&gt;"","△ "&amp;$Q35,"○ Clear"))))</f>
        <v/>
      </c>
      <c r="N35" s="21">
        <f>IFERROR(LEFT($E35,FIND("(",$E35)-1),$E35)</f>
        <v/>
      </c>
      <c r="O35" s="21">
        <f>IF(COUNTA($B35:$K35)=0,0,1)</f>
        <v/>
      </c>
      <c r="P35" s="21">
        <f>IF($O35=0,"",IF(TRIM($B35)="","No Id",IF(COUNTIF($B$6:$B$65,$B35)&gt;1,"Id used twice",IF(AND($C35&lt;&gt;"Readiness",$C35&lt;&gt;"Go/no-go"),"Gate isn't Readiness or Go/no-go",IF(TRIM($D35)="","No criterion written",IF(OR(TRIM($N35)="",ISNUMBER(SEARCH(",",$N35)),ISNUMBER(SEARCH(" and ",$N35)),ISNUMBER(SEARCH(";",$N35)),ISNUMBER(SEARCH("team",$N35)),ISNUMBER(SEARCH("group",$N35))),"Needs one person as Owner",IF(AND($F35&lt;&gt;"Open",$F35&lt;&gt;"Met",$F35&lt;&gt;"Waived"),"No status","")))))))</f>
        <v/>
      </c>
      <c r="Q35" s="21">
        <f>IF($O35=0,"",IF(AND($F35="Waived",OR(TRIM($I35)="",TRIM($J35)="",NOT(ISNUMBER($G35)))),"Waived with no name, reason or date",IF(AND($F35="Met",TRIM($H35)=""),"Met with no evidence","")))</f>
        <v/>
      </c>
      <c r="R35" s="21">
        <f>IF($O35=0,0,IFERROR(IF(INDEX('Go-no-go'!$C$13:$D$13,MATCH($C35,'Go-no-go'!$C$5:$D$5,0))="Go",1,0),0))</f>
        <v/>
      </c>
      <c r="S35" s="21">
        <f>IF(OR($O35=0,$R35=0),"",IF(NOT(OR($F35="Met",$F35="Waived")),"Open, though its gate was decided Go",""))</f>
        <v/>
      </c>
      <c r="T35" s="21">
        <f>IF(AND($O35=1,$F35&lt;&gt;"Met",$F35&lt;&gt;"Waived"),MAX($T$5:$T34)+1,0)</f>
        <v/>
      </c>
      <c r="U35" s="21">
        <f>IF($T35&gt;0,$C35&amp;"","")</f>
        <v/>
      </c>
    </row>
    <row r="36" ht="18" customHeight="1">
      <c r="A36" s="16">
        <f>IF($O36=0,"",ROW()-5)</f>
        <v/>
      </c>
      <c r="B36" s="17" t="n"/>
      <c r="C36" s="17" t="n"/>
      <c r="D36" s="18" t="n"/>
      <c r="E36" s="18" t="n"/>
      <c r="F36" s="17" t="n"/>
      <c r="G36" s="19" t="n"/>
      <c r="H36" s="18" t="n"/>
      <c r="I36" s="18" t="n"/>
      <c r="J36" s="18" t="n"/>
      <c r="K36" s="18" t="n"/>
      <c r="L36" s="20">
        <f>IF($O36=0,"",IF($P36&lt;&gt;"","△ "&amp;$P36,IF($S36&lt;&gt;"","△ "&amp;$S36,IF($Q36&lt;&gt;"","△ "&amp;$Q36,"○ Clear"))))</f>
        <v/>
      </c>
      <c r="N36" s="21">
        <f>IFERROR(LEFT($E36,FIND("(",$E36)-1),$E36)</f>
        <v/>
      </c>
      <c r="O36" s="21">
        <f>IF(COUNTA($B36:$K36)=0,0,1)</f>
        <v/>
      </c>
      <c r="P36" s="21">
        <f>IF($O36=0,"",IF(TRIM($B36)="","No Id",IF(COUNTIF($B$6:$B$65,$B36)&gt;1,"Id used twice",IF(AND($C36&lt;&gt;"Readiness",$C36&lt;&gt;"Go/no-go"),"Gate isn't Readiness or Go/no-go",IF(TRIM($D36)="","No criterion written",IF(OR(TRIM($N36)="",ISNUMBER(SEARCH(",",$N36)),ISNUMBER(SEARCH(" and ",$N36)),ISNUMBER(SEARCH(";",$N36)),ISNUMBER(SEARCH("team",$N36)),ISNUMBER(SEARCH("group",$N36))),"Needs one person as Owner",IF(AND($F36&lt;&gt;"Open",$F36&lt;&gt;"Met",$F36&lt;&gt;"Waived"),"No status","")))))))</f>
        <v/>
      </c>
      <c r="Q36" s="21">
        <f>IF($O36=0,"",IF(AND($F36="Waived",OR(TRIM($I36)="",TRIM($J36)="",NOT(ISNUMBER($G36)))),"Waived with no name, reason or date",IF(AND($F36="Met",TRIM($H36)=""),"Met with no evidence","")))</f>
        <v/>
      </c>
      <c r="R36" s="21">
        <f>IF($O36=0,0,IFERROR(IF(INDEX('Go-no-go'!$C$13:$D$13,MATCH($C36,'Go-no-go'!$C$5:$D$5,0))="Go",1,0),0))</f>
        <v/>
      </c>
      <c r="S36" s="21">
        <f>IF(OR($O36=0,$R36=0),"",IF(NOT(OR($F36="Met",$F36="Waived")),"Open, though its gate was decided Go",""))</f>
        <v/>
      </c>
      <c r="T36" s="21">
        <f>IF(AND($O36=1,$F36&lt;&gt;"Met",$F36&lt;&gt;"Waived"),MAX($T$5:$T35)+1,0)</f>
        <v/>
      </c>
      <c r="U36" s="21">
        <f>IF($T36&gt;0,$C36&amp;"","")</f>
        <v/>
      </c>
    </row>
    <row r="37" ht="18" customHeight="1">
      <c r="A37" s="16">
        <f>IF($O37=0,"",ROW()-5)</f>
        <v/>
      </c>
      <c r="B37" s="17" t="n"/>
      <c r="C37" s="17" t="n"/>
      <c r="D37" s="18" t="n"/>
      <c r="E37" s="18" t="n"/>
      <c r="F37" s="17" t="n"/>
      <c r="G37" s="19" t="n"/>
      <c r="H37" s="18" t="n"/>
      <c r="I37" s="18" t="n"/>
      <c r="J37" s="18" t="n"/>
      <c r="K37" s="18" t="n"/>
      <c r="L37" s="20">
        <f>IF($O37=0,"",IF($P37&lt;&gt;"","△ "&amp;$P37,IF($S37&lt;&gt;"","△ "&amp;$S37,IF($Q37&lt;&gt;"","△ "&amp;$Q37,"○ Clear"))))</f>
        <v/>
      </c>
      <c r="N37" s="21">
        <f>IFERROR(LEFT($E37,FIND("(",$E37)-1),$E37)</f>
        <v/>
      </c>
      <c r="O37" s="21">
        <f>IF(COUNTA($B37:$K37)=0,0,1)</f>
        <v/>
      </c>
      <c r="P37" s="21">
        <f>IF($O37=0,"",IF(TRIM($B37)="","No Id",IF(COUNTIF($B$6:$B$65,$B37)&gt;1,"Id used twice",IF(AND($C37&lt;&gt;"Readiness",$C37&lt;&gt;"Go/no-go"),"Gate isn't Readiness or Go/no-go",IF(TRIM($D37)="","No criterion written",IF(OR(TRIM($N37)="",ISNUMBER(SEARCH(",",$N37)),ISNUMBER(SEARCH(" and ",$N37)),ISNUMBER(SEARCH(";",$N37)),ISNUMBER(SEARCH("team",$N37)),ISNUMBER(SEARCH("group",$N37))),"Needs one person as Owner",IF(AND($F37&lt;&gt;"Open",$F37&lt;&gt;"Met",$F37&lt;&gt;"Waived"),"No status","")))))))</f>
        <v/>
      </c>
      <c r="Q37" s="21">
        <f>IF($O37=0,"",IF(AND($F37="Waived",OR(TRIM($I37)="",TRIM($J37)="",NOT(ISNUMBER($G37)))),"Waived with no name, reason or date",IF(AND($F37="Met",TRIM($H37)=""),"Met with no evidence","")))</f>
        <v/>
      </c>
      <c r="R37" s="21">
        <f>IF($O37=0,0,IFERROR(IF(INDEX('Go-no-go'!$C$13:$D$13,MATCH($C37,'Go-no-go'!$C$5:$D$5,0))="Go",1,0),0))</f>
        <v/>
      </c>
      <c r="S37" s="21">
        <f>IF(OR($O37=0,$R37=0),"",IF(NOT(OR($F37="Met",$F37="Waived")),"Open, though its gate was decided Go",""))</f>
        <v/>
      </c>
      <c r="T37" s="21">
        <f>IF(AND($O37=1,$F37&lt;&gt;"Met",$F37&lt;&gt;"Waived"),MAX($T$5:$T36)+1,0)</f>
        <v/>
      </c>
      <c r="U37" s="21">
        <f>IF($T37&gt;0,$C37&amp;"","")</f>
        <v/>
      </c>
    </row>
    <row r="38" ht="18" customHeight="1">
      <c r="A38" s="16">
        <f>IF($O38=0,"",ROW()-5)</f>
        <v/>
      </c>
      <c r="B38" s="17" t="n"/>
      <c r="C38" s="17" t="n"/>
      <c r="D38" s="18" t="n"/>
      <c r="E38" s="18" t="n"/>
      <c r="F38" s="17" t="n"/>
      <c r="G38" s="19" t="n"/>
      <c r="H38" s="18" t="n"/>
      <c r="I38" s="18" t="n"/>
      <c r="J38" s="18" t="n"/>
      <c r="K38" s="18" t="n"/>
      <c r="L38" s="20">
        <f>IF($O38=0,"",IF($P38&lt;&gt;"","△ "&amp;$P38,IF($S38&lt;&gt;"","△ "&amp;$S38,IF($Q38&lt;&gt;"","△ "&amp;$Q38,"○ Clear"))))</f>
        <v/>
      </c>
      <c r="N38" s="21">
        <f>IFERROR(LEFT($E38,FIND("(",$E38)-1),$E38)</f>
        <v/>
      </c>
      <c r="O38" s="21">
        <f>IF(COUNTA($B38:$K38)=0,0,1)</f>
        <v/>
      </c>
      <c r="P38" s="21">
        <f>IF($O38=0,"",IF(TRIM($B38)="","No Id",IF(COUNTIF($B$6:$B$65,$B38)&gt;1,"Id used twice",IF(AND($C38&lt;&gt;"Readiness",$C38&lt;&gt;"Go/no-go"),"Gate isn't Readiness or Go/no-go",IF(TRIM($D38)="","No criterion written",IF(OR(TRIM($N38)="",ISNUMBER(SEARCH(",",$N38)),ISNUMBER(SEARCH(" and ",$N38)),ISNUMBER(SEARCH(";",$N38)),ISNUMBER(SEARCH("team",$N38)),ISNUMBER(SEARCH("group",$N38))),"Needs one person as Owner",IF(AND($F38&lt;&gt;"Open",$F38&lt;&gt;"Met",$F38&lt;&gt;"Waived"),"No status","")))))))</f>
        <v/>
      </c>
      <c r="Q38" s="21">
        <f>IF($O38=0,"",IF(AND($F38="Waived",OR(TRIM($I38)="",TRIM($J38)="",NOT(ISNUMBER($G38)))),"Waived with no name, reason or date",IF(AND($F38="Met",TRIM($H38)=""),"Met with no evidence","")))</f>
        <v/>
      </c>
      <c r="R38" s="21">
        <f>IF($O38=0,0,IFERROR(IF(INDEX('Go-no-go'!$C$13:$D$13,MATCH($C38,'Go-no-go'!$C$5:$D$5,0))="Go",1,0),0))</f>
        <v/>
      </c>
      <c r="S38" s="21">
        <f>IF(OR($O38=0,$R38=0),"",IF(NOT(OR($F38="Met",$F38="Waived")),"Open, though its gate was decided Go",""))</f>
        <v/>
      </c>
      <c r="T38" s="21">
        <f>IF(AND($O38=1,$F38&lt;&gt;"Met",$F38&lt;&gt;"Waived"),MAX($T$5:$T37)+1,0)</f>
        <v/>
      </c>
      <c r="U38" s="21">
        <f>IF($T38&gt;0,$C38&amp;"","")</f>
        <v/>
      </c>
    </row>
    <row r="39" ht="18" customHeight="1">
      <c r="A39" s="16">
        <f>IF($O39=0,"",ROW()-5)</f>
        <v/>
      </c>
      <c r="B39" s="17" t="n"/>
      <c r="C39" s="17" t="n"/>
      <c r="D39" s="18" t="n"/>
      <c r="E39" s="18" t="n"/>
      <c r="F39" s="17" t="n"/>
      <c r="G39" s="19" t="n"/>
      <c r="H39" s="18" t="n"/>
      <c r="I39" s="18" t="n"/>
      <c r="J39" s="18" t="n"/>
      <c r="K39" s="18" t="n"/>
      <c r="L39" s="20">
        <f>IF($O39=0,"",IF($P39&lt;&gt;"","△ "&amp;$P39,IF($S39&lt;&gt;"","△ "&amp;$S39,IF($Q39&lt;&gt;"","△ "&amp;$Q39,"○ Clear"))))</f>
        <v/>
      </c>
      <c r="N39" s="21">
        <f>IFERROR(LEFT($E39,FIND("(",$E39)-1),$E39)</f>
        <v/>
      </c>
      <c r="O39" s="21">
        <f>IF(COUNTA($B39:$K39)=0,0,1)</f>
        <v/>
      </c>
      <c r="P39" s="21">
        <f>IF($O39=0,"",IF(TRIM($B39)="","No Id",IF(COUNTIF($B$6:$B$65,$B39)&gt;1,"Id used twice",IF(AND($C39&lt;&gt;"Readiness",$C39&lt;&gt;"Go/no-go"),"Gate isn't Readiness or Go/no-go",IF(TRIM($D39)="","No criterion written",IF(OR(TRIM($N39)="",ISNUMBER(SEARCH(",",$N39)),ISNUMBER(SEARCH(" and ",$N39)),ISNUMBER(SEARCH(";",$N39)),ISNUMBER(SEARCH("team",$N39)),ISNUMBER(SEARCH("group",$N39))),"Needs one person as Owner",IF(AND($F39&lt;&gt;"Open",$F39&lt;&gt;"Met",$F39&lt;&gt;"Waived"),"No status","")))))))</f>
        <v/>
      </c>
      <c r="Q39" s="21">
        <f>IF($O39=0,"",IF(AND($F39="Waived",OR(TRIM($I39)="",TRIM($J39)="",NOT(ISNUMBER($G39)))),"Waived with no name, reason or date",IF(AND($F39="Met",TRIM($H39)=""),"Met with no evidence","")))</f>
        <v/>
      </c>
      <c r="R39" s="21">
        <f>IF($O39=0,0,IFERROR(IF(INDEX('Go-no-go'!$C$13:$D$13,MATCH($C39,'Go-no-go'!$C$5:$D$5,0))="Go",1,0),0))</f>
        <v/>
      </c>
      <c r="S39" s="21">
        <f>IF(OR($O39=0,$R39=0),"",IF(NOT(OR($F39="Met",$F39="Waived")),"Open, though its gate was decided Go",""))</f>
        <v/>
      </c>
      <c r="T39" s="21">
        <f>IF(AND($O39=1,$F39&lt;&gt;"Met",$F39&lt;&gt;"Waived"),MAX($T$5:$T38)+1,0)</f>
        <v/>
      </c>
      <c r="U39" s="21">
        <f>IF($T39&gt;0,$C39&amp;"","")</f>
        <v/>
      </c>
    </row>
    <row r="40" ht="18" customHeight="1">
      <c r="A40" s="16">
        <f>IF($O40=0,"",ROW()-5)</f>
        <v/>
      </c>
      <c r="B40" s="17" t="n"/>
      <c r="C40" s="17" t="n"/>
      <c r="D40" s="18" t="n"/>
      <c r="E40" s="18" t="n"/>
      <c r="F40" s="17" t="n"/>
      <c r="G40" s="19" t="n"/>
      <c r="H40" s="18" t="n"/>
      <c r="I40" s="18" t="n"/>
      <c r="J40" s="18" t="n"/>
      <c r="K40" s="18" t="n"/>
      <c r="L40" s="20">
        <f>IF($O40=0,"",IF($P40&lt;&gt;"","△ "&amp;$P40,IF($S40&lt;&gt;"","△ "&amp;$S40,IF($Q40&lt;&gt;"","△ "&amp;$Q40,"○ Clear"))))</f>
        <v/>
      </c>
      <c r="N40" s="21">
        <f>IFERROR(LEFT($E40,FIND("(",$E40)-1),$E40)</f>
        <v/>
      </c>
      <c r="O40" s="21">
        <f>IF(COUNTA($B40:$K40)=0,0,1)</f>
        <v/>
      </c>
      <c r="P40" s="21">
        <f>IF($O40=0,"",IF(TRIM($B40)="","No Id",IF(COUNTIF($B$6:$B$65,$B40)&gt;1,"Id used twice",IF(AND($C40&lt;&gt;"Readiness",$C40&lt;&gt;"Go/no-go"),"Gate isn't Readiness or Go/no-go",IF(TRIM($D40)="","No criterion written",IF(OR(TRIM($N40)="",ISNUMBER(SEARCH(",",$N40)),ISNUMBER(SEARCH(" and ",$N40)),ISNUMBER(SEARCH(";",$N40)),ISNUMBER(SEARCH("team",$N40)),ISNUMBER(SEARCH("group",$N40))),"Needs one person as Owner",IF(AND($F40&lt;&gt;"Open",$F40&lt;&gt;"Met",$F40&lt;&gt;"Waived"),"No status","")))))))</f>
        <v/>
      </c>
      <c r="Q40" s="21">
        <f>IF($O40=0,"",IF(AND($F40="Waived",OR(TRIM($I40)="",TRIM($J40)="",NOT(ISNUMBER($G40)))),"Waived with no name, reason or date",IF(AND($F40="Met",TRIM($H40)=""),"Met with no evidence","")))</f>
        <v/>
      </c>
      <c r="R40" s="21">
        <f>IF($O40=0,0,IFERROR(IF(INDEX('Go-no-go'!$C$13:$D$13,MATCH($C40,'Go-no-go'!$C$5:$D$5,0))="Go",1,0),0))</f>
        <v/>
      </c>
      <c r="S40" s="21">
        <f>IF(OR($O40=0,$R40=0),"",IF(NOT(OR($F40="Met",$F40="Waived")),"Open, though its gate was decided Go",""))</f>
        <v/>
      </c>
      <c r="T40" s="21">
        <f>IF(AND($O40=1,$F40&lt;&gt;"Met",$F40&lt;&gt;"Waived"),MAX($T$5:$T39)+1,0)</f>
        <v/>
      </c>
      <c r="U40" s="21">
        <f>IF($T40&gt;0,$C40&amp;"","")</f>
        <v/>
      </c>
    </row>
    <row r="41" ht="18" customHeight="1">
      <c r="A41" s="16">
        <f>IF($O41=0,"",ROW()-5)</f>
        <v/>
      </c>
      <c r="B41" s="17" t="n"/>
      <c r="C41" s="17" t="n"/>
      <c r="D41" s="18" t="n"/>
      <c r="E41" s="18" t="n"/>
      <c r="F41" s="17" t="n"/>
      <c r="G41" s="19" t="n"/>
      <c r="H41" s="18" t="n"/>
      <c r="I41" s="18" t="n"/>
      <c r="J41" s="18" t="n"/>
      <c r="K41" s="18" t="n"/>
      <c r="L41" s="20">
        <f>IF($O41=0,"",IF($P41&lt;&gt;"","△ "&amp;$P41,IF($S41&lt;&gt;"","△ "&amp;$S41,IF($Q41&lt;&gt;"","△ "&amp;$Q41,"○ Clear"))))</f>
        <v/>
      </c>
      <c r="N41" s="21">
        <f>IFERROR(LEFT($E41,FIND("(",$E41)-1),$E41)</f>
        <v/>
      </c>
      <c r="O41" s="21">
        <f>IF(COUNTA($B41:$K41)=0,0,1)</f>
        <v/>
      </c>
      <c r="P41" s="21">
        <f>IF($O41=0,"",IF(TRIM($B41)="","No Id",IF(COUNTIF($B$6:$B$65,$B41)&gt;1,"Id used twice",IF(AND($C41&lt;&gt;"Readiness",$C41&lt;&gt;"Go/no-go"),"Gate isn't Readiness or Go/no-go",IF(TRIM($D41)="","No criterion written",IF(OR(TRIM($N41)="",ISNUMBER(SEARCH(",",$N41)),ISNUMBER(SEARCH(" and ",$N41)),ISNUMBER(SEARCH(";",$N41)),ISNUMBER(SEARCH("team",$N41)),ISNUMBER(SEARCH("group",$N41))),"Needs one person as Owner",IF(AND($F41&lt;&gt;"Open",$F41&lt;&gt;"Met",$F41&lt;&gt;"Waived"),"No status","")))))))</f>
        <v/>
      </c>
      <c r="Q41" s="21">
        <f>IF($O41=0,"",IF(AND($F41="Waived",OR(TRIM($I41)="",TRIM($J41)="",NOT(ISNUMBER($G41)))),"Waived with no name, reason or date",IF(AND($F41="Met",TRIM($H41)=""),"Met with no evidence","")))</f>
        <v/>
      </c>
      <c r="R41" s="21">
        <f>IF($O41=0,0,IFERROR(IF(INDEX('Go-no-go'!$C$13:$D$13,MATCH($C41,'Go-no-go'!$C$5:$D$5,0))="Go",1,0),0))</f>
        <v/>
      </c>
      <c r="S41" s="21">
        <f>IF(OR($O41=0,$R41=0),"",IF(NOT(OR($F41="Met",$F41="Waived")),"Open, though its gate was decided Go",""))</f>
        <v/>
      </c>
      <c r="T41" s="21">
        <f>IF(AND($O41=1,$F41&lt;&gt;"Met",$F41&lt;&gt;"Waived"),MAX($T$5:$T40)+1,0)</f>
        <v/>
      </c>
      <c r="U41" s="21">
        <f>IF($T41&gt;0,$C41&amp;"","")</f>
        <v/>
      </c>
    </row>
    <row r="42" ht="18" customHeight="1">
      <c r="A42" s="16">
        <f>IF($O42=0,"",ROW()-5)</f>
        <v/>
      </c>
      <c r="B42" s="17" t="n"/>
      <c r="C42" s="17" t="n"/>
      <c r="D42" s="18" t="n"/>
      <c r="E42" s="18" t="n"/>
      <c r="F42" s="17" t="n"/>
      <c r="G42" s="19" t="n"/>
      <c r="H42" s="18" t="n"/>
      <c r="I42" s="18" t="n"/>
      <c r="J42" s="18" t="n"/>
      <c r="K42" s="18" t="n"/>
      <c r="L42" s="20">
        <f>IF($O42=0,"",IF($P42&lt;&gt;"","△ "&amp;$P42,IF($S42&lt;&gt;"","△ "&amp;$S42,IF($Q42&lt;&gt;"","△ "&amp;$Q42,"○ Clear"))))</f>
        <v/>
      </c>
      <c r="N42" s="21">
        <f>IFERROR(LEFT($E42,FIND("(",$E42)-1),$E42)</f>
        <v/>
      </c>
      <c r="O42" s="21">
        <f>IF(COUNTA($B42:$K42)=0,0,1)</f>
        <v/>
      </c>
      <c r="P42" s="21">
        <f>IF($O42=0,"",IF(TRIM($B42)="","No Id",IF(COUNTIF($B$6:$B$65,$B42)&gt;1,"Id used twice",IF(AND($C42&lt;&gt;"Readiness",$C42&lt;&gt;"Go/no-go"),"Gate isn't Readiness or Go/no-go",IF(TRIM($D42)="","No criterion written",IF(OR(TRIM($N42)="",ISNUMBER(SEARCH(",",$N42)),ISNUMBER(SEARCH(" and ",$N42)),ISNUMBER(SEARCH(";",$N42)),ISNUMBER(SEARCH("team",$N42)),ISNUMBER(SEARCH("group",$N42))),"Needs one person as Owner",IF(AND($F42&lt;&gt;"Open",$F42&lt;&gt;"Met",$F42&lt;&gt;"Waived"),"No status","")))))))</f>
        <v/>
      </c>
      <c r="Q42" s="21">
        <f>IF($O42=0,"",IF(AND($F42="Waived",OR(TRIM($I42)="",TRIM($J42)="",NOT(ISNUMBER($G42)))),"Waived with no name, reason or date",IF(AND($F42="Met",TRIM($H42)=""),"Met with no evidence","")))</f>
        <v/>
      </c>
      <c r="R42" s="21">
        <f>IF($O42=0,0,IFERROR(IF(INDEX('Go-no-go'!$C$13:$D$13,MATCH($C42,'Go-no-go'!$C$5:$D$5,0))="Go",1,0),0))</f>
        <v/>
      </c>
      <c r="S42" s="21">
        <f>IF(OR($O42=0,$R42=0),"",IF(NOT(OR($F42="Met",$F42="Waived")),"Open, though its gate was decided Go",""))</f>
        <v/>
      </c>
      <c r="T42" s="21">
        <f>IF(AND($O42=1,$F42&lt;&gt;"Met",$F42&lt;&gt;"Waived"),MAX($T$5:$T41)+1,0)</f>
        <v/>
      </c>
      <c r="U42" s="21">
        <f>IF($T42&gt;0,$C42&amp;"","")</f>
        <v/>
      </c>
    </row>
    <row r="43" ht="18" customHeight="1">
      <c r="A43" s="16">
        <f>IF($O43=0,"",ROW()-5)</f>
        <v/>
      </c>
      <c r="B43" s="17" t="n"/>
      <c r="C43" s="17" t="n"/>
      <c r="D43" s="18" t="n"/>
      <c r="E43" s="18" t="n"/>
      <c r="F43" s="17" t="n"/>
      <c r="G43" s="19" t="n"/>
      <c r="H43" s="18" t="n"/>
      <c r="I43" s="18" t="n"/>
      <c r="J43" s="18" t="n"/>
      <c r="K43" s="18" t="n"/>
      <c r="L43" s="20">
        <f>IF($O43=0,"",IF($P43&lt;&gt;"","△ "&amp;$P43,IF($S43&lt;&gt;"","△ "&amp;$S43,IF($Q43&lt;&gt;"","△ "&amp;$Q43,"○ Clear"))))</f>
        <v/>
      </c>
      <c r="N43" s="21">
        <f>IFERROR(LEFT($E43,FIND("(",$E43)-1),$E43)</f>
        <v/>
      </c>
      <c r="O43" s="21">
        <f>IF(COUNTA($B43:$K43)=0,0,1)</f>
        <v/>
      </c>
      <c r="P43" s="21">
        <f>IF($O43=0,"",IF(TRIM($B43)="","No Id",IF(COUNTIF($B$6:$B$65,$B43)&gt;1,"Id used twice",IF(AND($C43&lt;&gt;"Readiness",$C43&lt;&gt;"Go/no-go"),"Gate isn't Readiness or Go/no-go",IF(TRIM($D43)="","No criterion written",IF(OR(TRIM($N43)="",ISNUMBER(SEARCH(",",$N43)),ISNUMBER(SEARCH(" and ",$N43)),ISNUMBER(SEARCH(";",$N43)),ISNUMBER(SEARCH("team",$N43)),ISNUMBER(SEARCH("group",$N43))),"Needs one person as Owner",IF(AND($F43&lt;&gt;"Open",$F43&lt;&gt;"Met",$F43&lt;&gt;"Waived"),"No status","")))))))</f>
        <v/>
      </c>
      <c r="Q43" s="21">
        <f>IF($O43=0,"",IF(AND($F43="Waived",OR(TRIM($I43)="",TRIM($J43)="",NOT(ISNUMBER($G43)))),"Waived with no name, reason or date",IF(AND($F43="Met",TRIM($H43)=""),"Met with no evidence","")))</f>
        <v/>
      </c>
      <c r="R43" s="21">
        <f>IF($O43=0,0,IFERROR(IF(INDEX('Go-no-go'!$C$13:$D$13,MATCH($C43,'Go-no-go'!$C$5:$D$5,0))="Go",1,0),0))</f>
        <v/>
      </c>
      <c r="S43" s="21">
        <f>IF(OR($O43=0,$R43=0),"",IF(NOT(OR($F43="Met",$F43="Waived")),"Open, though its gate was decided Go",""))</f>
        <v/>
      </c>
      <c r="T43" s="21">
        <f>IF(AND($O43=1,$F43&lt;&gt;"Met",$F43&lt;&gt;"Waived"),MAX($T$5:$T42)+1,0)</f>
        <v/>
      </c>
      <c r="U43" s="21">
        <f>IF($T43&gt;0,$C43&amp;"","")</f>
        <v/>
      </c>
    </row>
    <row r="44" ht="18" customHeight="1">
      <c r="A44" s="16">
        <f>IF($O44=0,"",ROW()-5)</f>
        <v/>
      </c>
      <c r="B44" s="17" t="n"/>
      <c r="C44" s="17" t="n"/>
      <c r="D44" s="18" t="n"/>
      <c r="E44" s="18" t="n"/>
      <c r="F44" s="17" t="n"/>
      <c r="G44" s="19" t="n"/>
      <c r="H44" s="18" t="n"/>
      <c r="I44" s="18" t="n"/>
      <c r="J44" s="18" t="n"/>
      <c r="K44" s="18" t="n"/>
      <c r="L44" s="20">
        <f>IF($O44=0,"",IF($P44&lt;&gt;"","△ "&amp;$P44,IF($S44&lt;&gt;"","△ "&amp;$S44,IF($Q44&lt;&gt;"","△ "&amp;$Q44,"○ Clear"))))</f>
        <v/>
      </c>
      <c r="N44" s="21">
        <f>IFERROR(LEFT($E44,FIND("(",$E44)-1),$E44)</f>
        <v/>
      </c>
      <c r="O44" s="21">
        <f>IF(COUNTA($B44:$K44)=0,0,1)</f>
        <v/>
      </c>
      <c r="P44" s="21">
        <f>IF($O44=0,"",IF(TRIM($B44)="","No Id",IF(COUNTIF($B$6:$B$65,$B44)&gt;1,"Id used twice",IF(AND($C44&lt;&gt;"Readiness",$C44&lt;&gt;"Go/no-go"),"Gate isn't Readiness or Go/no-go",IF(TRIM($D44)="","No criterion written",IF(OR(TRIM($N44)="",ISNUMBER(SEARCH(",",$N44)),ISNUMBER(SEARCH(" and ",$N44)),ISNUMBER(SEARCH(";",$N44)),ISNUMBER(SEARCH("team",$N44)),ISNUMBER(SEARCH("group",$N44))),"Needs one person as Owner",IF(AND($F44&lt;&gt;"Open",$F44&lt;&gt;"Met",$F44&lt;&gt;"Waived"),"No status","")))))))</f>
        <v/>
      </c>
      <c r="Q44" s="21">
        <f>IF($O44=0,"",IF(AND($F44="Waived",OR(TRIM($I44)="",TRIM($J44)="",NOT(ISNUMBER($G44)))),"Waived with no name, reason or date",IF(AND($F44="Met",TRIM($H44)=""),"Met with no evidence","")))</f>
        <v/>
      </c>
      <c r="R44" s="21">
        <f>IF($O44=0,0,IFERROR(IF(INDEX('Go-no-go'!$C$13:$D$13,MATCH($C44,'Go-no-go'!$C$5:$D$5,0))="Go",1,0),0))</f>
        <v/>
      </c>
      <c r="S44" s="21">
        <f>IF(OR($O44=0,$R44=0),"",IF(NOT(OR($F44="Met",$F44="Waived")),"Open, though its gate was decided Go",""))</f>
        <v/>
      </c>
      <c r="T44" s="21">
        <f>IF(AND($O44=1,$F44&lt;&gt;"Met",$F44&lt;&gt;"Waived"),MAX($T$5:$T43)+1,0)</f>
        <v/>
      </c>
      <c r="U44" s="21">
        <f>IF($T44&gt;0,$C44&amp;"","")</f>
        <v/>
      </c>
    </row>
    <row r="45" ht="18" customHeight="1">
      <c r="A45" s="16">
        <f>IF($O45=0,"",ROW()-5)</f>
        <v/>
      </c>
      <c r="B45" s="17" t="n"/>
      <c r="C45" s="17" t="n"/>
      <c r="D45" s="18" t="n"/>
      <c r="E45" s="18" t="n"/>
      <c r="F45" s="17" t="n"/>
      <c r="G45" s="19" t="n"/>
      <c r="H45" s="18" t="n"/>
      <c r="I45" s="18" t="n"/>
      <c r="J45" s="18" t="n"/>
      <c r="K45" s="18" t="n"/>
      <c r="L45" s="20">
        <f>IF($O45=0,"",IF($P45&lt;&gt;"","△ "&amp;$P45,IF($S45&lt;&gt;"","△ "&amp;$S45,IF($Q45&lt;&gt;"","△ "&amp;$Q45,"○ Clear"))))</f>
        <v/>
      </c>
      <c r="N45" s="21">
        <f>IFERROR(LEFT($E45,FIND("(",$E45)-1),$E45)</f>
        <v/>
      </c>
      <c r="O45" s="21">
        <f>IF(COUNTA($B45:$K45)=0,0,1)</f>
        <v/>
      </c>
      <c r="P45" s="21">
        <f>IF($O45=0,"",IF(TRIM($B45)="","No Id",IF(COUNTIF($B$6:$B$65,$B45)&gt;1,"Id used twice",IF(AND($C45&lt;&gt;"Readiness",$C45&lt;&gt;"Go/no-go"),"Gate isn't Readiness or Go/no-go",IF(TRIM($D45)="","No criterion written",IF(OR(TRIM($N45)="",ISNUMBER(SEARCH(",",$N45)),ISNUMBER(SEARCH(" and ",$N45)),ISNUMBER(SEARCH(";",$N45)),ISNUMBER(SEARCH("team",$N45)),ISNUMBER(SEARCH("group",$N45))),"Needs one person as Owner",IF(AND($F45&lt;&gt;"Open",$F45&lt;&gt;"Met",$F45&lt;&gt;"Waived"),"No status","")))))))</f>
        <v/>
      </c>
      <c r="Q45" s="21">
        <f>IF($O45=0,"",IF(AND($F45="Waived",OR(TRIM($I45)="",TRIM($J45)="",NOT(ISNUMBER($G45)))),"Waived with no name, reason or date",IF(AND($F45="Met",TRIM($H45)=""),"Met with no evidence","")))</f>
        <v/>
      </c>
      <c r="R45" s="21">
        <f>IF($O45=0,0,IFERROR(IF(INDEX('Go-no-go'!$C$13:$D$13,MATCH($C45,'Go-no-go'!$C$5:$D$5,0))="Go",1,0),0))</f>
        <v/>
      </c>
      <c r="S45" s="21">
        <f>IF(OR($O45=0,$R45=0),"",IF(NOT(OR($F45="Met",$F45="Waived")),"Open, though its gate was decided Go",""))</f>
        <v/>
      </c>
      <c r="T45" s="21">
        <f>IF(AND($O45=1,$F45&lt;&gt;"Met",$F45&lt;&gt;"Waived"),MAX($T$5:$T44)+1,0)</f>
        <v/>
      </c>
      <c r="U45" s="21">
        <f>IF($T45&gt;0,$C45&amp;"","")</f>
        <v/>
      </c>
    </row>
    <row r="46" ht="18" customHeight="1">
      <c r="A46" s="16">
        <f>IF($O46=0,"",ROW()-5)</f>
        <v/>
      </c>
      <c r="B46" s="17" t="n"/>
      <c r="C46" s="17" t="n"/>
      <c r="D46" s="18" t="n"/>
      <c r="E46" s="18" t="n"/>
      <c r="F46" s="17" t="n"/>
      <c r="G46" s="19" t="n"/>
      <c r="H46" s="18" t="n"/>
      <c r="I46" s="18" t="n"/>
      <c r="J46" s="18" t="n"/>
      <c r="K46" s="18" t="n"/>
      <c r="L46" s="20">
        <f>IF($O46=0,"",IF($P46&lt;&gt;"","△ "&amp;$P46,IF($S46&lt;&gt;"","△ "&amp;$S46,IF($Q46&lt;&gt;"","△ "&amp;$Q46,"○ Clear"))))</f>
        <v/>
      </c>
      <c r="N46" s="21">
        <f>IFERROR(LEFT($E46,FIND("(",$E46)-1),$E46)</f>
        <v/>
      </c>
      <c r="O46" s="21">
        <f>IF(COUNTA($B46:$K46)=0,0,1)</f>
        <v/>
      </c>
      <c r="P46" s="21">
        <f>IF($O46=0,"",IF(TRIM($B46)="","No Id",IF(COUNTIF($B$6:$B$65,$B46)&gt;1,"Id used twice",IF(AND($C46&lt;&gt;"Readiness",$C46&lt;&gt;"Go/no-go"),"Gate isn't Readiness or Go/no-go",IF(TRIM($D46)="","No criterion written",IF(OR(TRIM($N46)="",ISNUMBER(SEARCH(",",$N46)),ISNUMBER(SEARCH(" and ",$N46)),ISNUMBER(SEARCH(";",$N46)),ISNUMBER(SEARCH("team",$N46)),ISNUMBER(SEARCH("group",$N46))),"Needs one person as Owner",IF(AND($F46&lt;&gt;"Open",$F46&lt;&gt;"Met",$F46&lt;&gt;"Waived"),"No status","")))))))</f>
        <v/>
      </c>
      <c r="Q46" s="21">
        <f>IF($O46=0,"",IF(AND($F46="Waived",OR(TRIM($I46)="",TRIM($J46)="",NOT(ISNUMBER($G46)))),"Waived with no name, reason or date",IF(AND($F46="Met",TRIM($H46)=""),"Met with no evidence","")))</f>
        <v/>
      </c>
      <c r="R46" s="21">
        <f>IF($O46=0,0,IFERROR(IF(INDEX('Go-no-go'!$C$13:$D$13,MATCH($C46,'Go-no-go'!$C$5:$D$5,0))="Go",1,0),0))</f>
        <v/>
      </c>
      <c r="S46" s="21">
        <f>IF(OR($O46=0,$R46=0),"",IF(NOT(OR($F46="Met",$F46="Waived")),"Open, though its gate was decided Go",""))</f>
        <v/>
      </c>
      <c r="T46" s="21">
        <f>IF(AND($O46=1,$F46&lt;&gt;"Met",$F46&lt;&gt;"Waived"),MAX($T$5:$T45)+1,0)</f>
        <v/>
      </c>
      <c r="U46" s="21">
        <f>IF($T46&gt;0,$C46&amp;"","")</f>
        <v/>
      </c>
    </row>
    <row r="47" ht="18" customHeight="1">
      <c r="A47" s="16">
        <f>IF($O47=0,"",ROW()-5)</f>
        <v/>
      </c>
      <c r="B47" s="17" t="n"/>
      <c r="C47" s="17" t="n"/>
      <c r="D47" s="18" t="n"/>
      <c r="E47" s="18" t="n"/>
      <c r="F47" s="17" t="n"/>
      <c r="G47" s="19" t="n"/>
      <c r="H47" s="18" t="n"/>
      <c r="I47" s="18" t="n"/>
      <c r="J47" s="18" t="n"/>
      <c r="K47" s="18" t="n"/>
      <c r="L47" s="20">
        <f>IF($O47=0,"",IF($P47&lt;&gt;"","△ "&amp;$P47,IF($S47&lt;&gt;"","△ "&amp;$S47,IF($Q47&lt;&gt;"","△ "&amp;$Q47,"○ Clear"))))</f>
        <v/>
      </c>
      <c r="N47" s="21">
        <f>IFERROR(LEFT($E47,FIND("(",$E47)-1),$E47)</f>
        <v/>
      </c>
      <c r="O47" s="21">
        <f>IF(COUNTA($B47:$K47)=0,0,1)</f>
        <v/>
      </c>
      <c r="P47" s="21">
        <f>IF($O47=0,"",IF(TRIM($B47)="","No Id",IF(COUNTIF($B$6:$B$65,$B47)&gt;1,"Id used twice",IF(AND($C47&lt;&gt;"Readiness",$C47&lt;&gt;"Go/no-go"),"Gate isn't Readiness or Go/no-go",IF(TRIM($D47)="","No criterion written",IF(OR(TRIM($N47)="",ISNUMBER(SEARCH(",",$N47)),ISNUMBER(SEARCH(" and ",$N47)),ISNUMBER(SEARCH(";",$N47)),ISNUMBER(SEARCH("team",$N47)),ISNUMBER(SEARCH("group",$N47))),"Needs one person as Owner",IF(AND($F47&lt;&gt;"Open",$F47&lt;&gt;"Met",$F47&lt;&gt;"Waived"),"No status","")))))))</f>
        <v/>
      </c>
      <c r="Q47" s="21">
        <f>IF($O47=0,"",IF(AND($F47="Waived",OR(TRIM($I47)="",TRIM($J47)="",NOT(ISNUMBER($G47)))),"Waived with no name, reason or date",IF(AND($F47="Met",TRIM($H47)=""),"Met with no evidence","")))</f>
        <v/>
      </c>
      <c r="R47" s="21">
        <f>IF($O47=0,0,IFERROR(IF(INDEX('Go-no-go'!$C$13:$D$13,MATCH($C47,'Go-no-go'!$C$5:$D$5,0))="Go",1,0),0))</f>
        <v/>
      </c>
      <c r="S47" s="21">
        <f>IF(OR($O47=0,$R47=0),"",IF(NOT(OR($F47="Met",$F47="Waived")),"Open, though its gate was decided Go",""))</f>
        <v/>
      </c>
      <c r="T47" s="21">
        <f>IF(AND($O47=1,$F47&lt;&gt;"Met",$F47&lt;&gt;"Waived"),MAX($T$5:$T46)+1,0)</f>
        <v/>
      </c>
      <c r="U47" s="21">
        <f>IF($T47&gt;0,$C47&amp;"","")</f>
        <v/>
      </c>
    </row>
    <row r="48" ht="18" customHeight="1">
      <c r="A48" s="16">
        <f>IF($O48=0,"",ROW()-5)</f>
        <v/>
      </c>
      <c r="B48" s="17" t="n"/>
      <c r="C48" s="17" t="n"/>
      <c r="D48" s="18" t="n"/>
      <c r="E48" s="18" t="n"/>
      <c r="F48" s="17" t="n"/>
      <c r="G48" s="19" t="n"/>
      <c r="H48" s="18" t="n"/>
      <c r="I48" s="18" t="n"/>
      <c r="J48" s="18" t="n"/>
      <c r="K48" s="18" t="n"/>
      <c r="L48" s="20">
        <f>IF($O48=0,"",IF($P48&lt;&gt;"","△ "&amp;$P48,IF($S48&lt;&gt;"","△ "&amp;$S48,IF($Q48&lt;&gt;"","△ "&amp;$Q48,"○ Clear"))))</f>
        <v/>
      </c>
      <c r="N48" s="21">
        <f>IFERROR(LEFT($E48,FIND("(",$E48)-1),$E48)</f>
        <v/>
      </c>
      <c r="O48" s="21">
        <f>IF(COUNTA($B48:$K48)=0,0,1)</f>
        <v/>
      </c>
      <c r="P48" s="21">
        <f>IF($O48=0,"",IF(TRIM($B48)="","No Id",IF(COUNTIF($B$6:$B$65,$B48)&gt;1,"Id used twice",IF(AND($C48&lt;&gt;"Readiness",$C48&lt;&gt;"Go/no-go"),"Gate isn't Readiness or Go/no-go",IF(TRIM($D48)="","No criterion written",IF(OR(TRIM($N48)="",ISNUMBER(SEARCH(",",$N48)),ISNUMBER(SEARCH(" and ",$N48)),ISNUMBER(SEARCH(";",$N48)),ISNUMBER(SEARCH("team",$N48)),ISNUMBER(SEARCH("group",$N48))),"Needs one person as Owner",IF(AND($F48&lt;&gt;"Open",$F48&lt;&gt;"Met",$F48&lt;&gt;"Waived"),"No status","")))))))</f>
        <v/>
      </c>
      <c r="Q48" s="21">
        <f>IF($O48=0,"",IF(AND($F48="Waived",OR(TRIM($I48)="",TRIM($J48)="",NOT(ISNUMBER($G48)))),"Waived with no name, reason or date",IF(AND($F48="Met",TRIM($H48)=""),"Met with no evidence","")))</f>
        <v/>
      </c>
      <c r="R48" s="21">
        <f>IF($O48=0,0,IFERROR(IF(INDEX('Go-no-go'!$C$13:$D$13,MATCH($C48,'Go-no-go'!$C$5:$D$5,0))="Go",1,0),0))</f>
        <v/>
      </c>
      <c r="S48" s="21">
        <f>IF(OR($O48=0,$R48=0),"",IF(NOT(OR($F48="Met",$F48="Waived")),"Open, though its gate was decided Go",""))</f>
        <v/>
      </c>
      <c r="T48" s="21">
        <f>IF(AND($O48=1,$F48&lt;&gt;"Met",$F48&lt;&gt;"Waived"),MAX($T$5:$T47)+1,0)</f>
        <v/>
      </c>
      <c r="U48" s="21">
        <f>IF($T48&gt;0,$C48&amp;"","")</f>
        <v/>
      </c>
    </row>
    <row r="49" ht="18" customHeight="1">
      <c r="A49" s="16">
        <f>IF($O49=0,"",ROW()-5)</f>
        <v/>
      </c>
      <c r="B49" s="17" t="n"/>
      <c r="C49" s="17" t="n"/>
      <c r="D49" s="18" t="n"/>
      <c r="E49" s="18" t="n"/>
      <c r="F49" s="17" t="n"/>
      <c r="G49" s="19" t="n"/>
      <c r="H49" s="18" t="n"/>
      <c r="I49" s="18" t="n"/>
      <c r="J49" s="18" t="n"/>
      <c r="K49" s="18" t="n"/>
      <c r="L49" s="20">
        <f>IF($O49=0,"",IF($P49&lt;&gt;"","△ "&amp;$P49,IF($S49&lt;&gt;"","△ "&amp;$S49,IF($Q49&lt;&gt;"","△ "&amp;$Q49,"○ Clear"))))</f>
        <v/>
      </c>
      <c r="N49" s="21">
        <f>IFERROR(LEFT($E49,FIND("(",$E49)-1),$E49)</f>
        <v/>
      </c>
      <c r="O49" s="21">
        <f>IF(COUNTA($B49:$K49)=0,0,1)</f>
        <v/>
      </c>
      <c r="P49" s="21">
        <f>IF($O49=0,"",IF(TRIM($B49)="","No Id",IF(COUNTIF($B$6:$B$65,$B49)&gt;1,"Id used twice",IF(AND($C49&lt;&gt;"Readiness",$C49&lt;&gt;"Go/no-go"),"Gate isn't Readiness or Go/no-go",IF(TRIM($D49)="","No criterion written",IF(OR(TRIM($N49)="",ISNUMBER(SEARCH(",",$N49)),ISNUMBER(SEARCH(" and ",$N49)),ISNUMBER(SEARCH(";",$N49)),ISNUMBER(SEARCH("team",$N49)),ISNUMBER(SEARCH("group",$N49))),"Needs one person as Owner",IF(AND($F49&lt;&gt;"Open",$F49&lt;&gt;"Met",$F49&lt;&gt;"Waived"),"No status","")))))))</f>
        <v/>
      </c>
      <c r="Q49" s="21">
        <f>IF($O49=0,"",IF(AND($F49="Waived",OR(TRIM($I49)="",TRIM($J49)="",NOT(ISNUMBER($G49)))),"Waived with no name, reason or date",IF(AND($F49="Met",TRIM($H49)=""),"Met with no evidence","")))</f>
        <v/>
      </c>
      <c r="R49" s="21">
        <f>IF($O49=0,0,IFERROR(IF(INDEX('Go-no-go'!$C$13:$D$13,MATCH($C49,'Go-no-go'!$C$5:$D$5,0))="Go",1,0),0))</f>
        <v/>
      </c>
      <c r="S49" s="21">
        <f>IF(OR($O49=0,$R49=0),"",IF(NOT(OR($F49="Met",$F49="Waived")),"Open, though its gate was decided Go",""))</f>
        <v/>
      </c>
      <c r="T49" s="21">
        <f>IF(AND($O49=1,$F49&lt;&gt;"Met",$F49&lt;&gt;"Waived"),MAX($T$5:$T48)+1,0)</f>
        <v/>
      </c>
      <c r="U49" s="21">
        <f>IF($T49&gt;0,$C49&amp;"","")</f>
        <v/>
      </c>
    </row>
    <row r="50" ht="18" customHeight="1">
      <c r="A50" s="16">
        <f>IF($O50=0,"",ROW()-5)</f>
        <v/>
      </c>
      <c r="B50" s="17" t="n"/>
      <c r="C50" s="17" t="n"/>
      <c r="D50" s="18" t="n"/>
      <c r="E50" s="18" t="n"/>
      <c r="F50" s="17" t="n"/>
      <c r="G50" s="19" t="n"/>
      <c r="H50" s="18" t="n"/>
      <c r="I50" s="18" t="n"/>
      <c r="J50" s="18" t="n"/>
      <c r="K50" s="18" t="n"/>
      <c r="L50" s="20">
        <f>IF($O50=0,"",IF($P50&lt;&gt;"","△ "&amp;$P50,IF($S50&lt;&gt;"","△ "&amp;$S50,IF($Q50&lt;&gt;"","△ "&amp;$Q50,"○ Clear"))))</f>
        <v/>
      </c>
      <c r="N50" s="21">
        <f>IFERROR(LEFT($E50,FIND("(",$E50)-1),$E50)</f>
        <v/>
      </c>
      <c r="O50" s="21">
        <f>IF(COUNTA($B50:$K50)=0,0,1)</f>
        <v/>
      </c>
      <c r="P50" s="21">
        <f>IF($O50=0,"",IF(TRIM($B50)="","No Id",IF(COUNTIF($B$6:$B$65,$B50)&gt;1,"Id used twice",IF(AND($C50&lt;&gt;"Readiness",$C50&lt;&gt;"Go/no-go"),"Gate isn't Readiness or Go/no-go",IF(TRIM($D50)="","No criterion written",IF(OR(TRIM($N50)="",ISNUMBER(SEARCH(",",$N50)),ISNUMBER(SEARCH(" and ",$N50)),ISNUMBER(SEARCH(";",$N50)),ISNUMBER(SEARCH("team",$N50)),ISNUMBER(SEARCH("group",$N50))),"Needs one person as Owner",IF(AND($F50&lt;&gt;"Open",$F50&lt;&gt;"Met",$F50&lt;&gt;"Waived"),"No status","")))))))</f>
        <v/>
      </c>
      <c r="Q50" s="21">
        <f>IF($O50=0,"",IF(AND($F50="Waived",OR(TRIM($I50)="",TRIM($J50)="",NOT(ISNUMBER($G50)))),"Waived with no name, reason or date",IF(AND($F50="Met",TRIM($H50)=""),"Met with no evidence","")))</f>
        <v/>
      </c>
      <c r="R50" s="21">
        <f>IF($O50=0,0,IFERROR(IF(INDEX('Go-no-go'!$C$13:$D$13,MATCH($C50,'Go-no-go'!$C$5:$D$5,0))="Go",1,0),0))</f>
        <v/>
      </c>
      <c r="S50" s="21">
        <f>IF(OR($O50=0,$R50=0),"",IF(NOT(OR($F50="Met",$F50="Waived")),"Open, though its gate was decided Go",""))</f>
        <v/>
      </c>
      <c r="T50" s="21">
        <f>IF(AND($O50=1,$F50&lt;&gt;"Met",$F50&lt;&gt;"Waived"),MAX($T$5:$T49)+1,0)</f>
        <v/>
      </c>
      <c r="U50" s="21">
        <f>IF($T50&gt;0,$C50&amp;"","")</f>
        <v/>
      </c>
    </row>
    <row r="51" ht="18" customHeight="1">
      <c r="A51" s="16">
        <f>IF($O51=0,"",ROW()-5)</f>
        <v/>
      </c>
      <c r="B51" s="17" t="n"/>
      <c r="C51" s="17" t="n"/>
      <c r="D51" s="18" t="n"/>
      <c r="E51" s="18" t="n"/>
      <c r="F51" s="17" t="n"/>
      <c r="G51" s="19" t="n"/>
      <c r="H51" s="18" t="n"/>
      <c r="I51" s="18" t="n"/>
      <c r="J51" s="18" t="n"/>
      <c r="K51" s="18" t="n"/>
      <c r="L51" s="20">
        <f>IF($O51=0,"",IF($P51&lt;&gt;"","△ "&amp;$P51,IF($S51&lt;&gt;"","△ "&amp;$S51,IF($Q51&lt;&gt;"","△ "&amp;$Q51,"○ Clear"))))</f>
        <v/>
      </c>
      <c r="N51" s="21">
        <f>IFERROR(LEFT($E51,FIND("(",$E51)-1),$E51)</f>
        <v/>
      </c>
      <c r="O51" s="21">
        <f>IF(COUNTA($B51:$K51)=0,0,1)</f>
        <v/>
      </c>
      <c r="P51" s="21">
        <f>IF($O51=0,"",IF(TRIM($B51)="","No Id",IF(COUNTIF($B$6:$B$65,$B51)&gt;1,"Id used twice",IF(AND($C51&lt;&gt;"Readiness",$C51&lt;&gt;"Go/no-go"),"Gate isn't Readiness or Go/no-go",IF(TRIM($D51)="","No criterion written",IF(OR(TRIM($N51)="",ISNUMBER(SEARCH(",",$N51)),ISNUMBER(SEARCH(" and ",$N51)),ISNUMBER(SEARCH(";",$N51)),ISNUMBER(SEARCH("team",$N51)),ISNUMBER(SEARCH("group",$N51))),"Needs one person as Owner",IF(AND($F51&lt;&gt;"Open",$F51&lt;&gt;"Met",$F51&lt;&gt;"Waived"),"No status","")))))))</f>
        <v/>
      </c>
      <c r="Q51" s="21">
        <f>IF($O51=0,"",IF(AND($F51="Waived",OR(TRIM($I51)="",TRIM($J51)="",NOT(ISNUMBER($G51)))),"Waived with no name, reason or date",IF(AND($F51="Met",TRIM($H51)=""),"Met with no evidence","")))</f>
        <v/>
      </c>
      <c r="R51" s="21">
        <f>IF($O51=0,0,IFERROR(IF(INDEX('Go-no-go'!$C$13:$D$13,MATCH($C51,'Go-no-go'!$C$5:$D$5,0))="Go",1,0),0))</f>
        <v/>
      </c>
      <c r="S51" s="21">
        <f>IF(OR($O51=0,$R51=0),"",IF(NOT(OR($F51="Met",$F51="Waived")),"Open, though its gate was decided Go",""))</f>
        <v/>
      </c>
      <c r="T51" s="21">
        <f>IF(AND($O51=1,$F51&lt;&gt;"Met",$F51&lt;&gt;"Waived"),MAX($T$5:$T50)+1,0)</f>
        <v/>
      </c>
      <c r="U51" s="21">
        <f>IF($T51&gt;0,$C51&amp;"","")</f>
        <v/>
      </c>
    </row>
    <row r="52" ht="18" customHeight="1">
      <c r="A52" s="16">
        <f>IF($O52=0,"",ROW()-5)</f>
        <v/>
      </c>
      <c r="B52" s="17" t="n"/>
      <c r="C52" s="17" t="n"/>
      <c r="D52" s="18" t="n"/>
      <c r="E52" s="18" t="n"/>
      <c r="F52" s="17" t="n"/>
      <c r="G52" s="19" t="n"/>
      <c r="H52" s="18" t="n"/>
      <c r="I52" s="18" t="n"/>
      <c r="J52" s="18" t="n"/>
      <c r="K52" s="18" t="n"/>
      <c r="L52" s="20">
        <f>IF($O52=0,"",IF($P52&lt;&gt;"","△ "&amp;$P52,IF($S52&lt;&gt;"","△ "&amp;$S52,IF($Q52&lt;&gt;"","△ "&amp;$Q52,"○ Clear"))))</f>
        <v/>
      </c>
      <c r="N52" s="21">
        <f>IFERROR(LEFT($E52,FIND("(",$E52)-1),$E52)</f>
        <v/>
      </c>
      <c r="O52" s="21">
        <f>IF(COUNTA($B52:$K52)=0,0,1)</f>
        <v/>
      </c>
      <c r="P52" s="21">
        <f>IF($O52=0,"",IF(TRIM($B52)="","No Id",IF(COUNTIF($B$6:$B$65,$B52)&gt;1,"Id used twice",IF(AND($C52&lt;&gt;"Readiness",$C52&lt;&gt;"Go/no-go"),"Gate isn't Readiness or Go/no-go",IF(TRIM($D52)="","No criterion written",IF(OR(TRIM($N52)="",ISNUMBER(SEARCH(",",$N52)),ISNUMBER(SEARCH(" and ",$N52)),ISNUMBER(SEARCH(";",$N52)),ISNUMBER(SEARCH("team",$N52)),ISNUMBER(SEARCH("group",$N52))),"Needs one person as Owner",IF(AND($F52&lt;&gt;"Open",$F52&lt;&gt;"Met",$F52&lt;&gt;"Waived"),"No status","")))))))</f>
        <v/>
      </c>
      <c r="Q52" s="21">
        <f>IF($O52=0,"",IF(AND($F52="Waived",OR(TRIM($I52)="",TRIM($J52)="",NOT(ISNUMBER($G52)))),"Waived with no name, reason or date",IF(AND($F52="Met",TRIM($H52)=""),"Met with no evidence","")))</f>
        <v/>
      </c>
      <c r="R52" s="21">
        <f>IF($O52=0,0,IFERROR(IF(INDEX('Go-no-go'!$C$13:$D$13,MATCH($C52,'Go-no-go'!$C$5:$D$5,0))="Go",1,0),0))</f>
        <v/>
      </c>
      <c r="S52" s="21">
        <f>IF(OR($O52=0,$R52=0),"",IF(NOT(OR($F52="Met",$F52="Waived")),"Open, though its gate was decided Go",""))</f>
        <v/>
      </c>
      <c r="T52" s="21">
        <f>IF(AND($O52=1,$F52&lt;&gt;"Met",$F52&lt;&gt;"Waived"),MAX($T$5:$T51)+1,0)</f>
        <v/>
      </c>
      <c r="U52" s="21">
        <f>IF($T52&gt;0,$C52&amp;"","")</f>
        <v/>
      </c>
    </row>
    <row r="53" ht="18" customHeight="1">
      <c r="A53" s="16">
        <f>IF($O53=0,"",ROW()-5)</f>
        <v/>
      </c>
      <c r="B53" s="17" t="n"/>
      <c r="C53" s="17" t="n"/>
      <c r="D53" s="18" t="n"/>
      <c r="E53" s="18" t="n"/>
      <c r="F53" s="17" t="n"/>
      <c r="G53" s="19" t="n"/>
      <c r="H53" s="18" t="n"/>
      <c r="I53" s="18" t="n"/>
      <c r="J53" s="18" t="n"/>
      <c r="K53" s="18" t="n"/>
      <c r="L53" s="20">
        <f>IF($O53=0,"",IF($P53&lt;&gt;"","△ "&amp;$P53,IF($S53&lt;&gt;"","△ "&amp;$S53,IF($Q53&lt;&gt;"","△ "&amp;$Q53,"○ Clear"))))</f>
        <v/>
      </c>
      <c r="N53" s="21">
        <f>IFERROR(LEFT($E53,FIND("(",$E53)-1),$E53)</f>
        <v/>
      </c>
      <c r="O53" s="21">
        <f>IF(COUNTA($B53:$K53)=0,0,1)</f>
        <v/>
      </c>
      <c r="P53" s="21">
        <f>IF($O53=0,"",IF(TRIM($B53)="","No Id",IF(COUNTIF($B$6:$B$65,$B53)&gt;1,"Id used twice",IF(AND($C53&lt;&gt;"Readiness",$C53&lt;&gt;"Go/no-go"),"Gate isn't Readiness or Go/no-go",IF(TRIM($D53)="","No criterion written",IF(OR(TRIM($N53)="",ISNUMBER(SEARCH(",",$N53)),ISNUMBER(SEARCH(" and ",$N53)),ISNUMBER(SEARCH(";",$N53)),ISNUMBER(SEARCH("team",$N53)),ISNUMBER(SEARCH("group",$N53))),"Needs one person as Owner",IF(AND($F53&lt;&gt;"Open",$F53&lt;&gt;"Met",$F53&lt;&gt;"Waived"),"No status","")))))))</f>
        <v/>
      </c>
      <c r="Q53" s="21">
        <f>IF($O53=0,"",IF(AND($F53="Waived",OR(TRIM($I53)="",TRIM($J53)="",NOT(ISNUMBER($G53)))),"Waived with no name, reason or date",IF(AND($F53="Met",TRIM($H53)=""),"Met with no evidence","")))</f>
        <v/>
      </c>
      <c r="R53" s="21">
        <f>IF($O53=0,0,IFERROR(IF(INDEX('Go-no-go'!$C$13:$D$13,MATCH($C53,'Go-no-go'!$C$5:$D$5,0))="Go",1,0),0))</f>
        <v/>
      </c>
      <c r="S53" s="21">
        <f>IF(OR($O53=0,$R53=0),"",IF(NOT(OR($F53="Met",$F53="Waived")),"Open, though its gate was decided Go",""))</f>
        <v/>
      </c>
      <c r="T53" s="21">
        <f>IF(AND($O53=1,$F53&lt;&gt;"Met",$F53&lt;&gt;"Waived"),MAX($T$5:$T52)+1,0)</f>
        <v/>
      </c>
      <c r="U53" s="21">
        <f>IF($T53&gt;0,$C53&amp;"","")</f>
        <v/>
      </c>
    </row>
    <row r="54" ht="18" customHeight="1">
      <c r="A54" s="16">
        <f>IF($O54=0,"",ROW()-5)</f>
        <v/>
      </c>
      <c r="B54" s="17" t="n"/>
      <c r="C54" s="17" t="n"/>
      <c r="D54" s="18" t="n"/>
      <c r="E54" s="18" t="n"/>
      <c r="F54" s="17" t="n"/>
      <c r="G54" s="19" t="n"/>
      <c r="H54" s="18" t="n"/>
      <c r="I54" s="18" t="n"/>
      <c r="J54" s="18" t="n"/>
      <c r="K54" s="18" t="n"/>
      <c r="L54" s="20">
        <f>IF($O54=0,"",IF($P54&lt;&gt;"","△ "&amp;$P54,IF($S54&lt;&gt;"","△ "&amp;$S54,IF($Q54&lt;&gt;"","△ "&amp;$Q54,"○ Clear"))))</f>
        <v/>
      </c>
      <c r="N54" s="21">
        <f>IFERROR(LEFT($E54,FIND("(",$E54)-1),$E54)</f>
        <v/>
      </c>
      <c r="O54" s="21">
        <f>IF(COUNTA($B54:$K54)=0,0,1)</f>
        <v/>
      </c>
      <c r="P54" s="21">
        <f>IF($O54=0,"",IF(TRIM($B54)="","No Id",IF(COUNTIF($B$6:$B$65,$B54)&gt;1,"Id used twice",IF(AND($C54&lt;&gt;"Readiness",$C54&lt;&gt;"Go/no-go"),"Gate isn't Readiness or Go/no-go",IF(TRIM($D54)="","No criterion written",IF(OR(TRIM($N54)="",ISNUMBER(SEARCH(",",$N54)),ISNUMBER(SEARCH(" and ",$N54)),ISNUMBER(SEARCH(";",$N54)),ISNUMBER(SEARCH("team",$N54)),ISNUMBER(SEARCH("group",$N54))),"Needs one person as Owner",IF(AND($F54&lt;&gt;"Open",$F54&lt;&gt;"Met",$F54&lt;&gt;"Waived"),"No status","")))))))</f>
        <v/>
      </c>
      <c r="Q54" s="21">
        <f>IF($O54=0,"",IF(AND($F54="Waived",OR(TRIM($I54)="",TRIM($J54)="",NOT(ISNUMBER($G54)))),"Waived with no name, reason or date",IF(AND($F54="Met",TRIM($H54)=""),"Met with no evidence","")))</f>
        <v/>
      </c>
      <c r="R54" s="21">
        <f>IF($O54=0,0,IFERROR(IF(INDEX('Go-no-go'!$C$13:$D$13,MATCH($C54,'Go-no-go'!$C$5:$D$5,0))="Go",1,0),0))</f>
        <v/>
      </c>
      <c r="S54" s="21">
        <f>IF(OR($O54=0,$R54=0),"",IF(NOT(OR($F54="Met",$F54="Waived")),"Open, though its gate was decided Go",""))</f>
        <v/>
      </c>
      <c r="T54" s="21">
        <f>IF(AND($O54=1,$F54&lt;&gt;"Met",$F54&lt;&gt;"Waived"),MAX($T$5:$T53)+1,0)</f>
        <v/>
      </c>
      <c r="U54" s="21">
        <f>IF($T54&gt;0,$C54&amp;"","")</f>
        <v/>
      </c>
    </row>
    <row r="55" ht="18" customHeight="1">
      <c r="A55" s="16">
        <f>IF($O55=0,"",ROW()-5)</f>
        <v/>
      </c>
      <c r="B55" s="17" t="n"/>
      <c r="C55" s="17" t="n"/>
      <c r="D55" s="18" t="n"/>
      <c r="E55" s="18" t="n"/>
      <c r="F55" s="17" t="n"/>
      <c r="G55" s="19" t="n"/>
      <c r="H55" s="18" t="n"/>
      <c r="I55" s="18" t="n"/>
      <c r="J55" s="18" t="n"/>
      <c r="K55" s="18" t="n"/>
      <c r="L55" s="20">
        <f>IF($O55=0,"",IF($P55&lt;&gt;"","△ "&amp;$P55,IF($S55&lt;&gt;"","△ "&amp;$S55,IF($Q55&lt;&gt;"","△ "&amp;$Q55,"○ Clear"))))</f>
        <v/>
      </c>
      <c r="N55" s="21">
        <f>IFERROR(LEFT($E55,FIND("(",$E55)-1),$E55)</f>
        <v/>
      </c>
      <c r="O55" s="21">
        <f>IF(COUNTA($B55:$K55)=0,0,1)</f>
        <v/>
      </c>
      <c r="P55" s="21">
        <f>IF($O55=0,"",IF(TRIM($B55)="","No Id",IF(COUNTIF($B$6:$B$65,$B55)&gt;1,"Id used twice",IF(AND($C55&lt;&gt;"Readiness",$C55&lt;&gt;"Go/no-go"),"Gate isn't Readiness or Go/no-go",IF(TRIM($D55)="","No criterion written",IF(OR(TRIM($N55)="",ISNUMBER(SEARCH(",",$N55)),ISNUMBER(SEARCH(" and ",$N55)),ISNUMBER(SEARCH(";",$N55)),ISNUMBER(SEARCH("team",$N55)),ISNUMBER(SEARCH("group",$N55))),"Needs one person as Owner",IF(AND($F55&lt;&gt;"Open",$F55&lt;&gt;"Met",$F55&lt;&gt;"Waived"),"No status","")))))))</f>
        <v/>
      </c>
      <c r="Q55" s="21">
        <f>IF($O55=0,"",IF(AND($F55="Waived",OR(TRIM($I55)="",TRIM($J55)="",NOT(ISNUMBER($G55)))),"Waived with no name, reason or date",IF(AND($F55="Met",TRIM($H55)=""),"Met with no evidence","")))</f>
        <v/>
      </c>
      <c r="R55" s="21">
        <f>IF($O55=0,0,IFERROR(IF(INDEX('Go-no-go'!$C$13:$D$13,MATCH($C55,'Go-no-go'!$C$5:$D$5,0))="Go",1,0),0))</f>
        <v/>
      </c>
      <c r="S55" s="21">
        <f>IF(OR($O55=0,$R55=0),"",IF(NOT(OR($F55="Met",$F55="Waived")),"Open, though its gate was decided Go",""))</f>
        <v/>
      </c>
      <c r="T55" s="21">
        <f>IF(AND($O55=1,$F55&lt;&gt;"Met",$F55&lt;&gt;"Waived"),MAX($T$5:$T54)+1,0)</f>
        <v/>
      </c>
      <c r="U55" s="21">
        <f>IF($T55&gt;0,$C55&amp;"","")</f>
        <v/>
      </c>
    </row>
    <row r="56" ht="18" customHeight="1">
      <c r="A56" s="16">
        <f>IF($O56=0,"",ROW()-5)</f>
        <v/>
      </c>
      <c r="B56" s="17" t="n"/>
      <c r="C56" s="17" t="n"/>
      <c r="D56" s="18" t="n"/>
      <c r="E56" s="18" t="n"/>
      <c r="F56" s="17" t="n"/>
      <c r="G56" s="19" t="n"/>
      <c r="H56" s="18" t="n"/>
      <c r="I56" s="18" t="n"/>
      <c r="J56" s="18" t="n"/>
      <c r="K56" s="18" t="n"/>
      <c r="L56" s="20">
        <f>IF($O56=0,"",IF($P56&lt;&gt;"","△ "&amp;$P56,IF($S56&lt;&gt;"","△ "&amp;$S56,IF($Q56&lt;&gt;"","△ "&amp;$Q56,"○ Clear"))))</f>
        <v/>
      </c>
      <c r="N56" s="21">
        <f>IFERROR(LEFT($E56,FIND("(",$E56)-1),$E56)</f>
        <v/>
      </c>
      <c r="O56" s="21">
        <f>IF(COUNTA($B56:$K56)=0,0,1)</f>
        <v/>
      </c>
      <c r="P56" s="21">
        <f>IF($O56=0,"",IF(TRIM($B56)="","No Id",IF(COUNTIF($B$6:$B$65,$B56)&gt;1,"Id used twice",IF(AND($C56&lt;&gt;"Readiness",$C56&lt;&gt;"Go/no-go"),"Gate isn't Readiness or Go/no-go",IF(TRIM($D56)="","No criterion written",IF(OR(TRIM($N56)="",ISNUMBER(SEARCH(",",$N56)),ISNUMBER(SEARCH(" and ",$N56)),ISNUMBER(SEARCH(";",$N56)),ISNUMBER(SEARCH("team",$N56)),ISNUMBER(SEARCH("group",$N56))),"Needs one person as Owner",IF(AND($F56&lt;&gt;"Open",$F56&lt;&gt;"Met",$F56&lt;&gt;"Waived"),"No status","")))))))</f>
        <v/>
      </c>
      <c r="Q56" s="21">
        <f>IF($O56=0,"",IF(AND($F56="Waived",OR(TRIM($I56)="",TRIM($J56)="",NOT(ISNUMBER($G56)))),"Waived with no name, reason or date",IF(AND($F56="Met",TRIM($H56)=""),"Met with no evidence","")))</f>
        <v/>
      </c>
      <c r="R56" s="21">
        <f>IF($O56=0,0,IFERROR(IF(INDEX('Go-no-go'!$C$13:$D$13,MATCH($C56,'Go-no-go'!$C$5:$D$5,0))="Go",1,0),0))</f>
        <v/>
      </c>
      <c r="S56" s="21">
        <f>IF(OR($O56=0,$R56=0),"",IF(NOT(OR($F56="Met",$F56="Waived")),"Open, though its gate was decided Go",""))</f>
        <v/>
      </c>
      <c r="T56" s="21">
        <f>IF(AND($O56=1,$F56&lt;&gt;"Met",$F56&lt;&gt;"Waived"),MAX($T$5:$T55)+1,0)</f>
        <v/>
      </c>
      <c r="U56" s="21">
        <f>IF($T56&gt;0,$C56&amp;"","")</f>
        <v/>
      </c>
    </row>
    <row r="57" ht="18" customHeight="1">
      <c r="A57" s="16">
        <f>IF($O57=0,"",ROW()-5)</f>
        <v/>
      </c>
      <c r="B57" s="17" t="n"/>
      <c r="C57" s="17" t="n"/>
      <c r="D57" s="18" t="n"/>
      <c r="E57" s="18" t="n"/>
      <c r="F57" s="17" t="n"/>
      <c r="G57" s="19" t="n"/>
      <c r="H57" s="18" t="n"/>
      <c r="I57" s="18" t="n"/>
      <c r="J57" s="18" t="n"/>
      <c r="K57" s="18" t="n"/>
      <c r="L57" s="20">
        <f>IF($O57=0,"",IF($P57&lt;&gt;"","△ "&amp;$P57,IF($S57&lt;&gt;"","△ "&amp;$S57,IF($Q57&lt;&gt;"","△ "&amp;$Q57,"○ Clear"))))</f>
        <v/>
      </c>
      <c r="N57" s="21">
        <f>IFERROR(LEFT($E57,FIND("(",$E57)-1),$E57)</f>
        <v/>
      </c>
      <c r="O57" s="21">
        <f>IF(COUNTA($B57:$K57)=0,0,1)</f>
        <v/>
      </c>
      <c r="P57" s="21">
        <f>IF($O57=0,"",IF(TRIM($B57)="","No Id",IF(COUNTIF($B$6:$B$65,$B57)&gt;1,"Id used twice",IF(AND($C57&lt;&gt;"Readiness",$C57&lt;&gt;"Go/no-go"),"Gate isn't Readiness or Go/no-go",IF(TRIM($D57)="","No criterion written",IF(OR(TRIM($N57)="",ISNUMBER(SEARCH(",",$N57)),ISNUMBER(SEARCH(" and ",$N57)),ISNUMBER(SEARCH(";",$N57)),ISNUMBER(SEARCH("team",$N57)),ISNUMBER(SEARCH("group",$N57))),"Needs one person as Owner",IF(AND($F57&lt;&gt;"Open",$F57&lt;&gt;"Met",$F57&lt;&gt;"Waived"),"No status","")))))))</f>
        <v/>
      </c>
      <c r="Q57" s="21">
        <f>IF($O57=0,"",IF(AND($F57="Waived",OR(TRIM($I57)="",TRIM($J57)="",NOT(ISNUMBER($G57)))),"Waived with no name, reason or date",IF(AND($F57="Met",TRIM($H57)=""),"Met with no evidence","")))</f>
        <v/>
      </c>
      <c r="R57" s="21">
        <f>IF($O57=0,0,IFERROR(IF(INDEX('Go-no-go'!$C$13:$D$13,MATCH($C57,'Go-no-go'!$C$5:$D$5,0))="Go",1,0),0))</f>
        <v/>
      </c>
      <c r="S57" s="21">
        <f>IF(OR($O57=0,$R57=0),"",IF(NOT(OR($F57="Met",$F57="Waived")),"Open, though its gate was decided Go",""))</f>
        <v/>
      </c>
      <c r="T57" s="21">
        <f>IF(AND($O57=1,$F57&lt;&gt;"Met",$F57&lt;&gt;"Waived"),MAX($T$5:$T56)+1,0)</f>
        <v/>
      </c>
      <c r="U57" s="21">
        <f>IF($T57&gt;0,$C57&amp;"","")</f>
        <v/>
      </c>
    </row>
    <row r="58" ht="18" customHeight="1">
      <c r="A58" s="16">
        <f>IF($O58=0,"",ROW()-5)</f>
        <v/>
      </c>
      <c r="B58" s="17" t="n"/>
      <c r="C58" s="17" t="n"/>
      <c r="D58" s="18" t="n"/>
      <c r="E58" s="18" t="n"/>
      <c r="F58" s="17" t="n"/>
      <c r="G58" s="19" t="n"/>
      <c r="H58" s="18" t="n"/>
      <c r="I58" s="18" t="n"/>
      <c r="J58" s="18" t="n"/>
      <c r="K58" s="18" t="n"/>
      <c r="L58" s="20">
        <f>IF($O58=0,"",IF($P58&lt;&gt;"","△ "&amp;$P58,IF($S58&lt;&gt;"","△ "&amp;$S58,IF($Q58&lt;&gt;"","△ "&amp;$Q58,"○ Clear"))))</f>
        <v/>
      </c>
      <c r="N58" s="21">
        <f>IFERROR(LEFT($E58,FIND("(",$E58)-1),$E58)</f>
        <v/>
      </c>
      <c r="O58" s="21">
        <f>IF(COUNTA($B58:$K58)=0,0,1)</f>
        <v/>
      </c>
      <c r="P58" s="21">
        <f>IF($O58=0,"",IF(TRIM($B58)="","No Id",IF(COUNTIF($B$6:$B$65,$B58)&gt;1,"Id used twice",IF(AND($C58&lt;&gt;"Readiness",$C58&lt;&gt;"Go/no-go"),"Gate isn't Readiness or Go/no-go",IF(TRIM($D58)="","No criterion written",IF(OR(TRIM($N58)="",ISNUMBER(SEARCH(",",$N58)),ISNUMBER(SEARCH(" and ",$N58)),ISNUMBER(SEARCH(";",$N58)),ISNUMBER(SEARCH("team",$N58)),ISNUMBER(SEARCH("group",$N58))),"Needs one person as Owner",IF(AND($F58&lt;&gt;"Open",$F58&lt;&gt;"Met",$F58&lt;&gt;"Waived"),"No status","")))))))</f>
        <v/>
      </c>
      <c r="Q58" s="21">
        <f>IF($O58=0,"",IF(AND($F58="Waived",OR(TRIM($I58)="",TRIM($J58)="",NOT(ISNUMBER($G58)))),"Waived with no name, reason or date",IF(AND($F58="Met",TRIM($H58)=""),"Met with no evidence","")))</f>
        <v/>
      </c>
      <c r="R58" s="21">
        <f>IF($O58=0,0,IFERROR(IF(INDEX('Go-no-go'!$C$13:$D$13,MATCH($C58,'Go-no-go'!$C$5:$D$5,0))="Go",1,0),0))</f>
        <v/>
      </c>
      <c r="S58" s="21">
        <f>IF(OR($O58=0,$R58=0),"",IF(NOT(OR($F58="Met",$F58="Waived")),"Open, though its gate was decided Go",""))</f>
        <v/>
      </c>
      <c r="T58" s="21">
        <f>IF(AND($O58=1,$F58&lt;&gt;"Met",$F58&lt;&gt;"Waived"),MAX($T$5:$T57)+1,0)</f>
        <v/>
      </c>
      <c r="U58" s="21">
        <f>IF($T58&gt;0,$C58&amp;"","")</f>
        <v/>
      </c>
    </row>
    <row r="59" ht="18" customHeight="1">
      <c r="A59" s="16">
        <f>IF($O59=0,"",ROW()-5)</f>
        <v/>
      </c>
      <c r="B59" s="17" t="n"/>
      <c r="C59" s="17" t="n"/>
      <c r="D59" s="18" t="n"/>
      <c r="E59" s="18" t="n"/>
      <c r="F59" s="17" t="n"/>
      <c r="G59" s="19" t="n"/>
      <c r="H59" s="18" t="n"/>
      <c r="I59" s="18" t="n"/>
      <c r="J59" s="18" t="n"/>
      <c r="K59" s="18" t="n"/>
      <c r="L59" s="20">
        <f>IF($O59=0,"",IF($P59&lt;&gt;"","△ "&amp;$P59,IF($S59&lt;&gt;"","△ "&amp;$S59,IF($Q59&lt;&gt;"","△ "&amp;$Q59,"○ Clear"))))</f>
        <v/>
      </c>
      <c r="N59" s="21">
        <f>IFERROR(LEFT($E59,FIND("(",$E59)-1),$E59)</f>
        <v/>
      </c>
      <c r="O59" s="21">
        <f>IF(COUNTA($B59:$K59)=0,0,1)</f>
        <v/>
      </c>
      <c r="P59" s="21">
        <f>IF($O59=0,"",IF(TRIM($B59)="","No Id",IF(COUNTIF($B$6:$B$65,$B59)&gt;1,"Id used twice",IF(AND($C59&lt;&gt;"Readiness",$C59&lt;&gt;"Go/no-go"),"Gate isn't Readiness or Go/no-go",IF(TRIM($D59)="","No criterion written",IF(OR(TRIM($N59)="",ISNUMBER(SEARCH(",",$N59)),ISNUMBER(SEARCH(" and ",$N59)),ISNUMBER(SEARCH(";",$N59)),ISNUMBER(SEARCH("team",$N59)),ISNUMBER(SEARCH("group",$N59))),"Needs one person as Owner",IF(AND($F59&lt;&gt;"Open",$F59&lt;&gt;"Met",$F59&lt;&gt;"Waived"),"No status","")))))))</f>
        <v/>
      </c>
      <c r="Q59" s="21">
        <f>IF($O59=0,"",IF(AND($F59="Waived",OR(TRIM($I59)="",TRIM($J59)="",NOT(ISNUMBER($G59)))),"Waived with no name, reason or date",IF(AND($F59="Met",TRIM($H59)=""),"Met with no evidence","")))</f>
        <v/>
      </c>
      <c r="R59" s="21">
        <f>IF($O59=0,0,IFERROR(IF(INDEX('Go-no-go'!$C$13:$D$13,MATCH($C59,'Go-no-go'!$C$5:$D$5,0))="Go",1,0),0))</f>
        <v/>
      </c>
      <c r="S59" s="21">
        <f>IF(OR($O59=0,$R59=0),"",IF(NOT(OR($F59="Met",$F59="Waived")),"Open, though its gate was decided Go",""))</f>
        <v/>
      </c>
      <c r="T59" s="21">
        <f>IF(AND($O59=1,$F59&lt;&gt;"Met",$F59&lt;&gt;"Waived"),MAX($T$5:$T58)+1,0)</f>
        <v/>
      </c>
      <c r="U59" s="21">
        <f>IF($T59&gt;0,$C59&amp;"","")</f>
        <v/>
      </c>
    </row>
    <row r="60" ht="18" customHeight="1">
      <c r="A60" s="16">
        <f>IF($O60=0,"",ROW()-5)</f>
        <v/>
      </c>
      <c r="B60" s="17" t="n"/>
      <c r="C60" s="17" t="n"/>
      <c r="D60" s="18" t="n"/>
      <c r="E60" s="18" t="n"/>
      <c r="F60" s="17" t="n"/>
      <c r="G60" s="19" t="n"/>
      <c r="H60" s="18" t="n"/>
      <c r="I60" s="18" t="n"/>
      <c r="J60" s="18" t="n"/>
      <c r="K60" s="18" t="n"/>
      <c r="L60" s="20">
        <f>IF($O60=0,"",IF($P60&lt;&gt;"","△ "&amp;$P60,IF($S60&lt;&gt;"","△ "&amp;$S60,IF($Q60&lt;&gt;"","△ "&amp;$Q60,"○ Clear"))))</f>
        <v/>
      </c>
      <c r="N60" s="21">
        <f>IFERROR(LEFT($E60,FIND("(",$E60)-1),$E60)</f>
        <v/>
      </c>
      <c r="O60" s="21">
        <f>IF(COUNTA($B60:$K60)=0,0,1)</f>
        <v/>
      </c>
      <c r="P60" s="21">
        <f>IF($O60=0,"",IF(TRIM($B60)="","No Id",IF(COUNTIF($B$6:$B$65,$B60)&gt;1,"Id used twice",IF(AND($C60&lt;&gt;"Readiness",$C60&lt;&gt;"Go/no-go"),"Gate isn't Readiness or Go/no-go",IF(TRIM($D60)="","No criterion written",IF(OR(TRIM($N60)="",ISNUMBER(SEARCH(",",$N60)),ISNUMBER(SEARCH(" and ",$N60)),ISNUMBER(SEARCH(";",$N60)),ISNUMBER(SEARCH("team",$N60)),ISNUMBER(SEARCH("group",$N60))),"Needs one person as Owner",IF(AND($F60&lt;&gt;"Open",$F60&lt;&gt;"Met",$F60&lt;&gt;"Waived"),"No status","")))))))</f>
        <v/>
      </c>
      <c r="Q60" s="21">
        <f>IF($O60=0,"",IF(AND($F60="Waived",OR(TRIM($I60)="",TRIM($J60)="",NOT(ISNUMBER($G60)))),"Waived with no name, reason or date",IF(AND($F60="Met",TRIM($H60)=""),"Met with no evidence","")))</f>
        <v/>
      </c>
      <c r="R60" s="21">
        <f>IF($O60=0,0,IFERROR(IF(INDEX('Go-no-go'!$C$13:$D$13,MATCH($C60,'Go-no-go'!$C$5:$D$5,0))="Go",1,0),0))</f>
        <v/>
      </c>
      <c r="S60" s="21">
        <f>IF(OR($O60=0,$R60=0),"",IF(NOT(OR($F60="Met",$F60="Waived")),"Open, though its gate was decided Go",""))</f>
        <v/>
      </c>
      <c r="T60" s="21">
        <f>IF(AND($O60=1,$F60&lt;&gt;"Met",$F60&lt;&gt;"Waived"),MAX($T$5:$T59)+1,0)</f>
        <v/>
      </c>
      <c r="U60" s="21">
        <f>IF($T60&gt;0,$C60&amp;"","")</f>
        <v/>
      </c>
    </row>
    <row r="61" ht="18" customHeight="1">
      <c r="A61" s="16">
        <f>IF($O61=0,"",ROW()-5)</f>
        <v/>
      </c>
      <c r="B61" s="17" t="n"/>
      <c r="C61" s="17" t="n"/>
      <c r="D61" s="18" t="n"/>
      <c r="E61" s="18" t="n"/>
      <c r="F61" s="17" t="n"/>
      <c r="G61" s="19" t="n"/>
      <c r="H61" s="18" t="n"/>
      <c r="I61" s="18" t="n"/>
      <c r="J61" s="18" t="n"/>
      <c r="K61" s="18" t="n"/>
      <c r="L61" s="20">
        <f>IF($O61=0,"",IF($P61&lt;&gt;"","△ "&amp;$P61,IF($S61&lt;&gt;"","△ "&amp;$S61,IF($Q61&lt;&gt;"","△ "&amp;$Q61,"○ Clear"))))</f>
        <v/>
      </c>
      <c r="N61" s="21">
        <f>IFERROR(LEFT($E61,FIND("(",$E61)-1),$E61)</f>
        <v/>
      </c>
      <c r="O61" s="21">
        <f>IF(COUNTA($B61:$K61)=0,0,1)</f>
        <v/>
      </c>
      <c r="P61" s="21">
        <f>IF($O61=0,"",IF(TRIM($B61)="","No Id",IF(COUNTIF($B$6:$B$65,$B61)&gt;1,"Id used twice",IF(AND($C61&lt;&gt;"Readiness",$C61&lt;&gt;"Go/no-go"),"Gate isn't Readiness or Go/no-go",IF(TRIM($D61)="","No criterion written",IF(OR(TRIM($N61)="",ISNUMBER(SEARCH(",",$N61)),ISNUMBER(SEARCH(" and ",$N61)),ISNUMBER(SEARCH(";",$N61)),ISNUMBER(SEARCH("team",$N61)),ISNUMBER(SEARCH("group",$N61))),"Needs one person as Owner",IF(AND($F61&lt;&gt;"Open",$F61&lt;&gt;"Met",$F61&lt;&gt;"Waived"),"No status","")))))))</f>
        <v/>
      </c>
      <c r="Q61" s="21">
        <f>IF($O61=0,"",IF(AND($F61="Waived",OR(TRIM($I61)="",TRIM($J61)="",NOT(ISNUMBER($G61)))),"Waived with no name, reason or date",IF(AND($F61="Met",TRIM($H61)=""),"Met with no evidence","")))</f>
        <v/>
      </c>
      <c r="R61" s="21">
        <f>IF($O61=0,0,IFERROR(IF(INDEX('Go-no-go'!$C$13:$D$13,MATCH($C61,'Go-no-go'!$C$5:$D$5,0))="Go",1,0),0))</f>
        <v/>
      </c>
      <c r="S61" s="21">
        <f>IF(OR($O61=0,$R61=0),"",IF(NOT(OR($F61="Met",$F61="Waived")),"Open, though its gate was decided Go",""))</f>
        <v/>
      </c>
      <c r="T61" s="21">
        <f>IF(AND($O61=1,$F61&lt;&gt;"Met",$F61&lt;&gt;"Waived"),MAX($T$5:$T60)+1,0)</f>
        <v/>
      </c>
      <c r="U61" s="21">
        <f>IF($T61&gt;0,$C61&amp;"","")</f>
        <v/>
      </c>
    </row>
    <row r="62" ht="18" customHeight="1">
      <c r="A62" s="16">
        <f>IF($O62=0,"",ROW()-5)</f>
        <v/>
      </c>
      <c r="B62" s="17" t="n"/>
      <c r="C62" s="17" t="n"/>
      <c r="D62" s="18" t="n"/>
      <c r="E62" s="18" t="n"/>
      <c r="F62" s="17" t="n"/>
      <c r="G62" s="19" t="n"/>
      <c r="H62" s="18" t="n"/>
      <c r="I62" s="18" t="n"/>
      <c r="J62" s="18" t="n"/>
      <c r="K62" s="18" t="n"/>
      <c r="L62" s="20">
        <f>IF($O62=0,"",IF($P62&lt;&gt;"","△ "&amp;$P62,IF($S62&lt;&gt;"","△ "&amp;$S62,IF($Q62&lt;&gt;"","△ "&amp;$Q62,"○ Clear"))))</f>
        <v/>
      </c>
      <c r="N62" s="21">
        <f>IFERROR(LEFT($E62,FIND("(",$E62)-1),$E62)</f>
        <v/>
      </c>
      <c r="O62" s="21">
        <f>IF(COUNTA($B62:$K62)=0,0,1)</f>
        <v/>
      </c>
      <c r="P62" s="21">
        <f>IF($O62=0,"",IF(TRIM($B62)="","No Id",IF(COUNTIF($B$6:$B$65,$B62)&gt;1,"Id used twice",IF(AND($C62&lt;&gt;"Readiness",$C62&lt;&gt;"Go/no-go"),"Gate isn't Readiness or Go/no-go",IF(TRIM($D62)="","No criterion written",IF(OR(TRIM($N62)="",ISNUMBER(SEARCH(",",$N62)),ISNUMBER(SEARCH(" and ",$N62)),ISNUMBER(SEARCH(";",$N62)),ISNUMBER(SEARCH("team",$N62)),ISNUMBER(SEARCH("group",$N62))),"Needs one person as Owner",IF(AND($F62&lt;&gt;"Open",$F62&lt;&gt;"Met",$F62&lt;&gt;"Waived"),"No status","")))))))</f>
        <v/>
      </c>
      <c r="Q62" s="21">
        <f>IF($O62=0,"",IF(AND($F62="Waived",OR(TRIM($I62)="",TRIM($J62)="",NOT(ISNUMBER($G62)))),"Waived with no name, reason or date",IF(AND($F62="Met",TRIM($H62)=""),"Met with no evidence","")))</f>
        <v/>
      </c>
      <c r="R62" s="21">
        <f>IF($O62=0,0,IFERROR(IF(INDEX('Go-no-go'!$C$13:$D$13,MATCH($C62,'Go-no-go'!$C$5:$D$5,0))="Go",1,0),0))</f>
        <v/>
      </c>
      <c r="S62" s="21">
        <f>IF(OR($O62=0,$R62=0),"",IF(NOT(OR($F62="Met",$F62="Waived")),"Open, though its gate was decided Go",""))</f>
        <v/>
      </c>
      <c r="T62" s="21">
        <f>IF(AND($O62=1,$F62&lt;&gt;"Met",$F62&lt;&gt;"Waived"),MAX($T$5:$T61)+1,0)</f>
        <v/>
      </c>
      <c r="U62" s="21">
        <f>IF($T62&gt;0,$C62&amp;"","")</f>
        <v/>
      </c>
    </row>
    <row r="63" ht="18" customHeight="1">
      <c r="A63" s="16">
        <f>IF($O63=0,"",ROW()-5)</f>
        <v/>
      </c>
      <c r="B63" s="17" t="n"/>
      <c r="C63" s="17" t="n"/>
      <c r="D63" s="18" t="n"/>
      <c r="E63" s="18" t="n"/>
      <c r="F63" s="17" t="n"/>
      <c r="G63" s="19" t="n"/>
      <c r="H63" s="18" t="n"/>
      <c r="I63" s="18" t="n"/>
      <c r="J63" s="18" t="n"/>
      <c r="K63" s="18" t="n"/>
      <c r="L63" s="20">
        <f>IF($O63=0,"",IF($P63&lt;&gt;"","△ "&amp;$P63,IF($S63&lt;&gt;"","△ "&amp;$S63,IF($Q63&lt;&gt;"","△ "&amp;$Q63,"○ Clear"))))</f>
        <v/>
      </c>
      <c r="N63" s="21">
        <f>IFERROR(LEFT($E63,FIND("(",$E63)-1),$E63)</f>
        <v/>
      </c>
      <c r="O63" s="21">
        <f>IF(COUNTA($B63:$K63)=0,0,1)</f>
        <v/>
      </c>
      <c r="P63" s="21">
        <f>IF($O63=0,"",IF(TRIM($B63)="","No Id",IF(COUNTIF($B$6:$B$65,$B63)&gt;1,"Id used twice",IF(AND($C63&lt;&gt;"Readiness",$C63&lt;&gt;"Go/no-go"),"Gate isn't Readiness or Go/no-go",IF(TRIM($D63)="","No criterion written",IF(OR(TRIM($N63)="",ISNUMBER(SEARCH(",",$N63)),ISNUMBER(SEARCH(" and ",$N63)),ISNUMBER(SEARCH(";",$N63)),ISNUMBER(SEARCH("team",$N63)),ISNUMBER(SEARCH("group",$N63))),"Needs one person as Owner",IF(AND($F63&lt;&gt;"Open",$F63&lt;&gt;"Met",$F63&lt;&gt;"Waived"),"No status","")))))))</f>
        <v/>
      </c>
      <c r="Q63" s="21">
        <f>IF($O63=0,"",IF(AND($F63="Waived",OR(TRIM($I63)="",TRIM($J63)="",NOT(ISNUMBER($G63)))),"Waived with no name, reason or date",IF(AND($F63="Met",TRIM($H63)=""),"Met with no evidence","")))</f>
        <v/>
      </c>
      <c r="R63" s="21">
        <f>IF($O63=0,0,IFERROR(IF(INDEX('Go-no-go'!$C$13:$D$13,MATCH($C63,'Go-no-go'!$C$5:$D$5,0))="Go",1,0),0))</f>
        <v/>
      </c>
      <c r="S63" s="21">
        <f>IF(OR($O63=0,$R63=0),"",IF(NOT(OR($F63="Met",$F63="Waived")),"Open, though its gate was decided Go",""))</f>
        <v/>
      </c>
      <c r="T63" s="21">
        <f>IF(AND($O63=1,$F63&lt;&gt;"Met",$F63&lt;&gt;"Waived"),MAX($T$5:$T62)+1,0)</f>
        <v/>
      </c>
      <c r="U63" s="21">
        <f>IF($T63&gt;0,$C63&amp;"","")</f>
        <v/>
      </c>
    </row>
    <row r="64" ht="18" customHeight="1">
      <c r="A64" s="16">
        <f>IF($O64=0,"",ROW()-5)</f>
        <v/>
      </c>
      <c r="B64" s="17" t="n"/>
      <c r="C64" s="17" t="n"/>
      <c r="D64" s="18" t="n"/>
      <c r="E64" s="18" t="n"/>
      <c r="F64" s="17" t="n"/>
      <c r="G64" s="19" t="n"/>
      <c r="H64" s="18" t="n"/>
      <c r="I64" s="18" t="n"/>
      <c r="J64" s="18" t="n"/>
      <c r="K64" s="18" t="n"/>
      <c r="L64" s="20">
        <f>IF($O64=0,"",IF($P64&lt;&gt;"","△ "&amp;$P64,IF($S64&lt;&gt;"","△ "&amp;$S64,IF($Q64&lt;&gt;"","△ "&amp;$Q64,"○ Clear"))))</f>
        <v/>
      </c>
      <c r="N64" s="21">
        <f>IFERROR(LEFT($E64,FIND("(",$E64)-1),$E64)</f>
        <v/>
      </c>
      <c r="O64" s="21">
        <f>IF(COUNTA($B64:$K64)=0,0,1)</f>
        <v/>
      </c>
      <c r="P64" s="21">
        <f>IF($O64=0,"",IF(TRIM($B64)="","No Id",IF(COUNTIF($B$6:$B$65,$B64)&gt;1,"Id used twice",IF(AND($C64&lt;&gt;"Readiness",$C64&lt;&gt;"Go/no-go"),"Gate isn't Readiness or Go/no-go",IF(TRIM($D64)="","No criterion written",IF(OR(TRIM($N64)="",ISNUMBER(SEARCH(",",$N64)),ISNUMBER(SEARCH(" and ",$N64)),ISNUMBER(SEARCH(";",$N64)),ISNUMBER(SEARCH("team",$N64)),ISNUMBER(SEARCH("group",$N64))),"Needs one person as Owner",IF(AND($F64&lt;&gt;"Open",$F64&lt;&gt;"Met",$F64&lt;&gt;"Waived"),"No status","")))))))</f>
        <v/>
      </c>
      <c r="Q64" s="21">
        <f>IF($O64=0,"",IF(AND($F64="Waived",OR(TRIM($I64)="",TRIM($J64)="",NOT(ISNUMBER($G64)))),"Waived with no name, reason or date",IF(AND($F64="Met",TRIM($H64)=""),"Met with no evidence","")))</f>
        <v/>
      </c>
      <c r="R64" s="21">
        <f>IF($O64=0,0,IFERROR(IF(INDEX('Go-no-go'!$C$13:$D$13,MATCH($C64,'Go-no-go'!$C$5:$D$5,0))="Go",1,0),0))</f>
        <v/>
      </c>
      <c r="S64" s="21">
        <f>IF(OR($O64=0,$R64=0),"",IF(NOT(OR($F64="Met",$F64="Waived")),"Open, though its gate was decided Go",""))</f>
        <v/>
      </c>
      <c r="T64" s="21">
        <f>IF(AND($O64=1,$F64&lt;&gt;"Met",$F64&lt;&gt;"Waived"),MAX($T$5:$T63)+1,0)</f>
        <v/>
      </c>
      <c r="U64" s="21">
        <f>IF($T64&gt;0,$C64&amp;"","")</f>
        <v/>
      </c>
    </row>
    <row r="65" ht="18" customHeight="1">
      <c r="A65" s="16">
        <f>IF($O65=0,"",ROW()-5)</f>
        <v/>
      </c>
      <c r="B65" s="17" t="n"/>
      <c r="C65" s="17" t="n"/>
      <c r="D65" s="18" t="n"/>
      <c r="E65" s="18" t="n"/>
      <c r="F65" s="17" t="n"/>
      <c r="G65" s="19" t="n"/>
      <c r="H65" s="18" t="n"/>
      <c r="I65" s="18" t="n"/>
      <c r="J65" s="18" t="n"/>
      <c r="K65" s="18" t="n"/>
      <c r="L65" s="20">
        <f>IF($O65=0,"",IF($P65&lt;&gt;"","△ "&amp;$P65,IF($S65&lt;&gt;"","△ "&amp;$S65,IF($Q65&lt;&gt;"","△ "&amp;$Q65,"○ Clear"))))</f>
        <v/>
      </c>
      <c r="N65" s="21">
        <f>IFERROR(LEFT($E65,FIND("(",$E65)-1),$E65)</f>
        <v/>
      </c>
      <c r="O65" s="21">
        <f>IF(COUNTA($B65:$K65)=0,0,1)</f>
        <v/>
      </c>
      <c r="P65" s="21">
        <f>IF($O65=0,"",IF(TRIM($B65)="","No Id",IF(COUNTIF($B$6:$B$65,$B65)&gt;1,"Id used twice",IF(AND($C65&lt;&gt;"Readiness",$C65&lt;&gt;"Go/no-go"),"Gate isn't Readiness or Go/no-go",IF(TRIM($D65)="","No criterion written",IF(OR(TRIM($N65)="",ISNUMBER(SEARCH(",",$N65)),ISNUMBER(SEARCH(" and ",$N65)),ISNUMBER(SEARCH(";",$N65)),ISNUMBER(SEARCH("team",$N65)),ISNUMBER(SEARCH("group",$N65))),"Needs one person as Owner",IF(AND($F65&lt;&gt;"Open",$F65&lt;&gt;"Met",$F65&lt;&gt;"Waived"),"No status","")))))))</f>
        <v/>
      </c>
      <c r="Q65" s="21">
        <f>IF($O65=0,"",IF(AND($F65="Waived",OR(TRIM($I65)="",TRIM($J65)="",NOT(ISNUMBER($G65)))),"Waived with no name, reason or date",IF(AND($F65="Met",TRIM($H65)=""),"Met with no evidence","")))</f>
        <v/>
      </c>
      <c r="R65" s="21">
        <f>IF($O65=0,0,IFERROR(IF(INDEX('Go-no-go'!$C$13:$D$13,MATCH($C65,'Go-no-go'!$C$5:$D$5,0))="Go",1,0),0))</f>
        <v/>
      </c>
      <c r="S65" s="21">
        <f>IF(OR($O65=0,$R65=0),"",IF(NOT(OR($F65="Met",$F65="Waived")),"Open, though its gate was decided Go",""))</f>
        <v/>
      </c>
      <c r="T65" s="21">
        <f>IF(AND($O65=1,$F65&lt;&gt;"Met",$F65&lt;&gt;"Waived"),MAX($T$5:$T64)+1,0)</f>
        <v/>
      </c>
      <c r="U65" s="21">
        <f>IF($T65&gt;0,$C65&amp;"","")</f>
        <v/>
      </c>
    </row>
  </sheetData>
  <sheetProtection selectLockedCells="0" selectUnlockedCells="0" sheet="1" objects="0" insertRows="1" insertHyperlinks="1" autoFilter="0" scenarios="0" formatColumns="0" deleteColumns="1" insertColumns="1" pivotTables="1" deleteRows="1" formatCells="0" formatRows="0" sort="0"/>
  <autoFilter ref="A5:L65"/>
  <conditionalFormatting sqref="L6:L65">
    <cfRule type="expression" priority="1" dxfId="0" stopIfTrue="0">
      <formula>LEFT(L6,1)="△"</formula>
    </cfRule>
  </conditionalFormatting>
  <dataValidations count="10">
    <dataValidation sqref="C6:C65" showDropDown="0" showInputMessage="1" showErrorMessage="1" allowBlank="1" errorTitle="Check this entry" error="Pick Readiness or Go/no-go. Go-live is a milestone, never a gate." promptTitle="Gate" prompt="Readiness or Go/no-go. Go-live is a milestone, never a gate." type="list" errorStyle="stop">
      <formula1>"Readiness,Go/no-go"</formula1>
    </dataValidation>
    <dataValidation sqref="F6:F65" showDropDown="0" showInputMessage="1" showErrorMessage="1" allowBlank="1" errorTitle="Check this entry" error="Pick Open, Met or Waived." promptTitle="Status" prompt="Open, Met or Waived. If a Met criterion stops being true, set it back to Open." type="list" errorStyle="stop">
      <formula1>"Open,Met,Waived"</formula1>
    </dataValidation>
    <dataValidation sqref="G6:G65" showDropDown="0" showInputMessage="1" showErrorMessage="1" allowBlank="1" errorTitle="Check this entry" error="Type a date, such as 30 Jun 2027." promptTitle="Met or waived on" prompt="The day it was Met or waived." type="date" errorStyle="stop" operator="between">
      <formula1>36526</formula1>
      <formula2>73415</formula2>
    </dataValidation>
    <dataValidation sqref="B6:B65" showDropDown="0" showInputMessage="1" showErrorMessage="0" allowBlank="1" promptTitle="Id" prompt="A short Id, used once, such as G1. Go-no-go lists the open criteria by it." errorStyle="stop"/>
    <dataValidation sqref="D6:D65" showDropDown="0" showInputMessage="1" showErrorMessage="0" allowBlank="1" promptTitle="Criterion" prompt="One sentence someone could check is true. Copy its wording from the gate map or the acceptance and sign-off file, word for word." errorStyle="stop"/>
    <dataValidation sqref="E6:E65" showDropDown="0" showInputMessage="1" showErrorMessage="0" allowBlank="1" promptTitle="Owner (says it's met)" prompt="The one person who says it's met, written the same way each time: Noor (Support Lead). Never a team." errorStyle="stop"/>
    <dataValidation sqref="H6:H65" showDropDown="0" showInputMessage="1" showErrorMessage="0" allowBlank="1" promptTitle="Evidence" prompt="Needed when Met: where someone can see it's true, with the date. For example: Rehearsal 1 report, 14 Nov 2026." errorStyle="stop"/>
    <dataValidation sqref="I6:I65" showDropDown="0" showInputMessage="1" showErrorMessage="0" allowBlank="1" promptTitle="Waived by" prompt="Needed when Waived: the gate's decider, by name. After a Go, only the decider may waive a criterion." errorStyle="stop"/>
    <dataValidation sqref="J6:J65" showDropDown="0" showInputMessage="1" showErrorMessage="0" allowBlank="1" promptTitle="Reason" prompt="Needed when Waived: why the gate can go ahead without it." errorStyle="stop"/>
    <dataValidation sqref="K6:K65" showDropDown="0" showInputMessage="1" showErrorMessage="0" allowBlank="1" promptTitle="Note" prompt="Optional. Anything else someone checking it should know." errorStyle="stop"/>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0"/>
  </sheetPr>
  <dimension ref="A1:D41"/>
  <sheetViews>
    <sheetView showGridLines="0" tabSelected="0" workbookViewId="0">
      <selection activeCell="A1" sqref="A1"/>
    </sheetView>
  </sheetViews>
  <sheetFormatPr baseColWidth="8" defaultRowHeight="15"/>
  <cols>
    <col width="4" customWidth="1" min="1" max="1"/>
    <col width="44" customWidth="1" min="2" max="2"/>
    <col width="34" customWidth="1" min="3" max="3"/>
    <col width="34" customWidth="1" min="4" max="4"/>
  </cols>
  <sheetData>
    <row r="1" ht="36" customHeight="1">
      <c r="A1" s="1" t="inlineStr">
        <is>
          <t>Go/no-go</t>
        </is>
      </c>
    </row>
    <row r="2" ht="18" customHeight="1">
      <c r="A2" s="7">
        <f>IF(TRIM(Details!$C$5)="","","Project: "&amp;Details!$C$5&amp;IF(TRIM(Details!$C$6)="",".",". Sits under: "&amp;Details!$C$6&amp;"."))</f>
        <v/>
      </c>
    </row>
    <row r="3" ht="6" customHeight="1"/>
    <row r="4" ht="8" customHeight="1"/>
    <row r="5" ht="20" customHeight="1">
      <c r="B5" s="14" t="inlineStr">
        <is>
          <t>Gate</t>
        </is>
      </c>
      <c r="C5" s="14" t="inlineStr">
        <is>
          <t>Readiness</t>
        </is>
      </c>
      <c r="D5" s="14" t="inlineStr">
        <is>
          <t>Go/no-go</t>
        </is>
      </c>
    </row>
    <row r="6" ht="18" customHeight="1">
      <c r="B6" s="8" t="inlineStr">
        <is>
          <t>Decided by</t>
        </is>
      </c>
      <c r="C6" s="20">
        <f>Details!$C$19&amp;""</f>
        <v/>
      </c>
      <c r="D6" s="20">
        <f>Details!$C$20&amp;""</f>
        <v/>
      </c>
    </row>
    <row r="7" ht="18" customHeight="1">
      <c r="B7" s="8" t="inlineStr">
        <is>
          <t>Gate date</t>
        </is>
      </c>
      <c r="C7" s="19" t="n"/>
      <c r="D7" s="19" t="n"/>
    </row>
    <row r="8" ht="18" customHeight="1">
      <c r="B8" s="8" t="inlineStr">
        <is>
          <t>Criteria</t>
        </is>
      </c>
      <c r="C8" s="22">
        <f>COUNTIFS(Readiness!$C$6:$C$65,C$5,Readiness!$O$6:$O$65,1)</f>
        <v/>
      </c>
      <c r="D8" s="22">
        <f>COUNTIFS(Readiness!$C$6:$C$65,D$5,Readiness!$O$6:$O$65,1)</f>
        <v/>
      </c>
    </row>
    <row r="9" ht="18" customHeight="1">
      <c r="B9" s="8" t="inlineStr">
        <is>
          <t>Met</t>
        </is>
      </c>
      <c r="C9" s="22">
        <f>COUNTIFS(Readiness!$C$6:$C$65,C$5,Readiness!$O$6:$O$65,1,Readiness!$F$6:$F$65,"Met")</f>
        <v/>
      </c>
      <c r="D9" s="22">
        <f>COUNTIFS(Readiness!$C$6:$C$65,D$5,Readiness!$O$6:$O$65,1,Readiness!$F$6:$F$65,"Met")</f>
        <v/>
      </c>
    </row>
    <row r="10" ht="18" customHeight="1">
      <c r="B10" s="8" t="inlineStr">
        <is>
          <t>Waived</t>
        </is>
      </c>
      <c r="C10" s="22">
        <f>COUNTIFS(Readiness!$C$6:$C$65,C$5,Readiness!$O$6:$O$65,1,Readiness!$F$6:$F$65,"Waived")</f>
        <v/>
      </c>
      <c r="D10" s="22">
        <f>COUNTIFS(Readiness!$C$6:$C$65,D$5,Readiness!$O$6:$O$65,1,Readiness!$F$6:$F$65,"Waived")</f>
        <v/>
      </c>
    </row>
    <row r="11" ht="18" customHeight="1">
      <c r="B11" s="8" t="inlineStr">
        <is>
          <t>Open</t>
        </is>
      </c>
      <c r="C11" s="22">
        <f>C8-C9-C10</f>
        <v/>
      </c>
      <c r="D11" s="22">
        <f>D8-D9-D10</f>
        <v/>
      </c>
    </row>
    <row r="12" ht="18" customHeight="1">
      <c r="B12" s="8" t="inlineStr">
        <is>
          <t>Decided on</t>
        </is>
      </c>
      <c r="C12" s="19" t="n"/>
      <c r="D12" s="19" t="n"/>
    </row>
    <row r="13" ht="18" customHeight="1">
      <c r="B13" s="8" t="inlineStr">
        <is>
          <t>Outcome</t>
        </is>
      </c>
      <c r="C13" s="18" t="n"/>
      <c r="D13" s="18" t="n"/>
    </row>
    <row r="14" ht="18" customHeight="1">
      <c r="B14" s="8" t="inlineStr">
        <is>
          <t>Note</t>
        </is>
      </c>
      <c r="C14" s="18" t="n"/>
      <c r="D14" s="18" t="n"/>
    </row>
    <row r="15" ht="18" customHeight="1">
      <c r="B15" s="8" t="inlineStr">
        <is>
          <t>State</t>
        </is>
      </c>
      <c r="C15" s="21">
        <f>IF(C12&lt;&gt;"","Decided: "&amp;C13,IF(C8=0,"No criteria yet",IF(C11=0,"Ready to decide",C11&amp;" of "&amp;C8&amp;" open")))</f>
        <v/>
      </c>
      <c r="D15" s="21">
        <f>IF(D12&lt;&gt;"","Decided: "&amp;D13,IF(D8=0,"No criteria yet",IF(D11=0,"Ready to decide",D11&amp;" of "&amp;D8&amp;" open")))</f>
        <v/>
      </c>
    </row>
    <row r="16" ht="32" customHeight="1">
      <c r="B16" s="8" t="inlineStr">
        <is>
          <t>Check</t>
        </is>
      </c>
      <c r="C16" s="20">
        <f>IFERROR(IF(C13&lt;&gt;"Go","○ Clear",IF(C11&gt;0,"△ Go with "&amp;C11&amp;IF(C11=1," criterion open"," criteria open"),IF(COUNTIFS(Readiness!$C$6:$C$65,C$5,Readiness!$Q$6:$Q$65,"Waived*")&gt;0,"△ Go with a waiver missing its name, reason or date",IF(COUNTIFS(Readiness!$C$6:$C$65,C$5,Readiness!$Q$6:$Q$65,"Met*")&gt;0,"△ Go with a Met line that has no evidence","○ Clear")))),"")</f>
        <v/>
      </c>
      <c r="D16" s="20">
        <f>IFERROR(IF(D13&lt;&gt;"Go","○ Clear",IF(D11&gt;0,"△ Go with "&amp;D11&amp;IF(D11=1," criterion open"," criteria open"),IF(COUNTIFS(Readiness!$C$6:$C$65,D$5,Readiness!$Q$6:$Q$65,"Waived*")&gt;0,"△ Go with a waiver missing its name, reason or date",IF(COUNTIFS(Readiness!$C$6:$C$65,D$5,Readiness!$Q$6:$Q$65,"Met*")&gt;0,"△ Go with a Met line that has no evidence","○ Clear")))),"")</f>
        <v/>
      </c>
    </row>
    <row r="17" ht="8" customHeight="1"/>
    <row r="18" ht="18" customHeight="1">
      <c r="B18" s="23" t="inlineStr">
        <is>
          <t>WINDOW</t>
        </is>
      </c>
      <c r="C18" s="23" t="n"/>
      <c r="D18" s="23" t="n"/>
    </row>
    <row r="19" ht="18" customHeight="1">
      <c r="B19" s="8" t="inlineStr">
        <is>
          <t>Window opens</t>
        </is>
      </c>
      <c r="C19" s="24">
        <f>IF(Details!$C$13="","",Details!$C$13)</f>
        <v/>
      </c>
      <c r="D19" s="25" t="n"/>
    </row>
    <row r="20" ht="18" customHeight="1">
      <c r="B20" s="8" t="inlineStr">
        <is>
          <t>Window closes</t>
        </is>
      </c>
      <c r="C20" s="24">
        <f>IF(Details!$C$14="","",Details!$C$14)</f>
        <v/>
      </c>
      <c r="D20" s="25" t="n"/>
    </row>
    <row r="21" ht="18" customHeight="1">
      <c r="B21" s="8" t="inlineStr">
        <is>
          <t>Time zone</t>
        </is>
      </c>
      <c r="C21" s="26">
        <f>Details!$C$12&amp;""</f>
        <v/>
      </c>
      <c r="D21" s="25" t="n"/>
    </row>
    <row r="22" ht="18" customHeight="1">
      <c r="B22" s="8" t="inlineStr">
        <is>
          <t>Rollback point</t>
        </is>
      </c>
      <c r="C22" s="24">
        <f>IF(Details!$C$15="","",Details!$C$15)</f>
        <v/>
      </c>
      <c r="D22" s="25" t="n"/>
    </row>
    <row r="23" ht="18" customHeight="1">
      <c r="B23" s="8" t="inlineStr">
        <is>
          <t>Rollback limit (hours)</t>
        </is>
      </c>
      <c r="C23" s="26">
        <f>IF(Details!$C$16="","",Details!$C$16)</f>
        <v/>
      </c>
      <c r="D23" s="25" t="n"/>
    </row>
    <row r="24" ht="18" customHeight="1">
      <c r="B24" s="8" t="inlineStr">
        <is>
          <t>Rollback owner</t>
        </is>
      </c>
      <c r="C24" s="26">
        <f>Details!$C$17&amp;""</f>
        <v/>
      </c>
      <c r="D24" s="25" t="n"/>
    </row>
    <row r="25" ht="18" customHeight="1">
      <c r="B25" s="8" t="inlineStr">
        <is>
          <t>Fallback</t>
        </is>
      </c>
      <c r="C25" s="26">
        <f>Details!$C$18&amp;""</f>
        <v/>
      </c>
      <c r="D25" s="25" t="n"/>
    </row>
    <row r="26" ht="18" customHeight="1">
      <c r="B26" s="8" t="inlineStr">
        <is>
          <t>Last rollback timed (minutes)</t>
        </is>
      </c>
      <c r="C26" s="26">
        <f>IFERROR(INDEX(Rollback!$D$30:$D$35,MATCH(9.99E+307,Rollback!$D$30:$D$35)),"")</f>
        <v/>
      </c>
      <c r="D26" s="25" t="n"/>
    </row>
    <row r="27" ht="18" customHeight="1">
      <c r="B27" s="8" t="inlineStr">
        <is>
          <t>First wave told on</t>
        </is>
      </c>
      <c r="C27" s="27">
        <f>IF(Rollout!$F$6="","",Rollout!$F$6)</f>
        <v/>
      </c>
      <c r="D27" s="25" t="n"/>
    </row>
    <row r="28" ht="18" customHeight="1">
      <c r="B28" s="8" t="inlineStr">
        <is>
          <t>Steps</t>
        </is>
      </c>
      <c r="C28" s="26">
        <f>COUNTA(Runbook!$C$6:$C$255)</f>
        <v/>
      </c>
      <c r="D28" s="25" t="n"/>
    </row>
    <row r="29" ht="18" customHeight="1">
      <c r="B29" s="8" t="inlineStr">
        <is>
          <t>Change steps with no undo</t>
        </is>
      </c>
      <c r="C29" s="26">
        <f>SUM(Runbook!$M$6:$M$255)</f>
        <v/>
      </c>
      <c r="D29" s="25" t="n"/>
    </row>
    <row r="30" ht="8" customHeight="1"/>
    <row r="31" ht="18" customHeight="1">
      <c r="B31" s="23" t="inlineStr">
        <is>
          <t>OPEN CRITERIA</t>
        </is>
      </c>
      <c r="C31" s="23" t="n"/>
      <c r="D31" s="23" t="n"/>
    </row>
    <row r="32">
      <c r="B32" s="14" t="inlineStr">
        <is>
          <t>Criterion</t>
        </is>
      </c>
      <c r="C32" s="14" t="inlineStr">
        <is>
          <t>Owner (says it's met)</t>
        </is>
      </c>
      <c r="D32" s="14" t="inlineStr">
        <is>
          <t>Gate</t>
        </is>
      </c>
    </row>
    <row r="33" ht="18" customHeight="1">
      <c r="B33" s="20">
        <f>IFERROR(INDEX(Readiness!$B$6:$B$65,MATCH(ROW()-32,Readiness!$T$6:$T$65,0))&amp;" "&amp;INDEX(Readiness!$D$6:$D$65,MATCH(ROW()-32,Readiness!$T$6:$T$65,0)),"")</f>
        <v/>
      </c>
      <c r="C33" s="20">
        <f>IFERROR(INDEX(Readiness!$E$6:$E$65,MATCH(ROW()-32,Readiness!$T$6:$T$65,0))&amp;"","")</f>
        <v/>
      </c>
      <c r="D33" s="21">
        <f>IFERROR(INDEX(Readiness!$C$6:$C$65,MATCH(ROW()-32,Readiness!$T$6:$T$65,0))&amp;"","")</f>
        <v/>
      </c>
    </row>
    <row r="34" ht="18" customHeight="1">
      <c r="B34" s="20">
        <f>IFERROR(INDEX(Readiness!$B$6:$B$65,MATCH(ROW()-32,Readiness!$T$6:$T$65,0))&amp;" "&amp;INDEX(Readiness!$D$6:$D$65,MATCH(ROW()-32,Readiness!$T$6:$T$65,0)),"")</f>
        <v/>
      </c>
      <c r="C34" s="20">
        <f>IFERROR(INDEX(Readiness!$E$6:$E$65,MATCH(ROW()-32,Readiness!$T$6:$T$65,0))&amp;"","")</f>
        <v/>
      </c>
      <c r="D34" s="21">
        <f>IFERROR(INDEX(Readiness!$C$6:$C$65,MATCH(ROW()-32,Readiness!$T$6:$T$65,0))&amp;"","")</f>
        <v/>
      </c>
    </row>
    <row r="35" ht="18" customHeight="1">
      <c r="B35" s="20">
        <f>IFERROR(INDEX(Readiness!$B$6:$B$65,MATCH(ROW()-32,Readiness!$T$6:$T$65,0))&amp;" "&amp;INDEX(Readiness!$D$6:$D$65,MATCH(ROW()-32,Readiness!$T$6:$T$65,0)),"")</f>
        <v/>
      </c>
      <c r="C35" s="20">
        <f>IFERROR(INDEX(Readiness!$E$6:$E$65,MATCH(ROW()-32,Readiness!$T$6:$T$65,0))&amp;"","")</f>
        <v/>
      </c>
      <c r="D35" s="21">
        <f>IFERROR(INDEX(Readiness!$C$6:$C$65,MATCH(ROW()-32,Readiness!$T$6:$T$65,0))&amp;"","")</f>
        <v/>
      </c>
    </row>
    <row r="36" ht="18" customHeight="1">
      <c r="B36" s="20">
        <f>IFERROR(INDEX(Readiness!$B$6:$B$65,MATCH(ROW()-32,Readiness!$T$6:$T$65,0))&amp;" "&amp;INDEX(Readiness!$D$6:$D$65,MATCH(ROW()-32,Readiness!$T$6:$T$65,0)),"")</f>
        <v/>
      </c>
      <c r="C36" s="20">
        <f>IFERROR(INDEX(Readiness!$E$6:$E$65,MATCH(ROW()-32,Readiness!$T$6:$T$65,0))&amp;"","")</f>
        <v/>
      </c>
      <c r="D36" s="21">
        <f>IFERROR(INDEX(Readiness!$C$6:$C$65,MATCH(ROW()-32,Readiness!$T$6:$T$65,0))&amp;"","")</f>
        <v/>
      </c>
    </row>
    <row r="37" ht="18" customHeight="1">
      <c r="B37" s="20">
        <f>IFERROR(INDEX(Readiness!$B$6:$B$65,MATCH(ROW()-32,Readiness!$T$6:$T$65,0))&amp;" "&amp;INDEX(Readiness!$D$6:$D$65,MATCH(ROW()-32,Readiness!$T$6:$T$65,0)),"")</f>
        <v/>
      </c>
      <c r="C37" s="20">
        <f>IFERROR(INDEX(Readiness!$E$6:$E$65,MATCH(ROW()-32,Readiness!$T$6:$T$65,0))&amp;"","")</f>
        <v/>
      </c>
      <c r="D37" s="21">
        <f>IFERROR(INDEX(Readiness!$C$6:$C$65,MATCH(ROW()-32,Readiness!$T$6:$T$65,0))&amp;"","")</f>
        <v/>
      </c>
    </row>
    <row r="38" ht="18" customHeight="1">
      <c r="B38" s="20">
        <f>IFERROR(INDEX(Readiness!$B$6:$B$65,MATCH(ROW()-32,Readiness!$T$6:$T$65,0))&amp;" "&amp;INDEX(Readiness!$D$6:$D$65,MATCH(ROW()-32,Readiness!$T$6:$T$65,0)),"")</f>
        <v/>
      </c>
      <c r="C38" s="20">
        <f>IFERROR(INDEX(Readiness!$E$6:$E$65,MATCH(ROW()-32,Readiness!$T$6:$T$65,0))&amp;"","")</f>
        <v/>
      </c>
      <c r="D38" s="21">
        <f>IFERROR(INDEX(Readiness!$C$6:$C$65,MATCH(ROW()-32,Readiness!$T$6:$T$65,0))&amp;"","")</f>
        <v/>
      </c>
    </row>
    <row r="39" ht="18" customHeight="1">
      <c r="B39" s="20">
        <f>IFERROR(INDEX(Readiness!$B$6:$B$65,MATCH(ROW()-32,Readiness!$T$6:$T$65,0))&amp;" "&amp;INDEX(Readiness!$D$6:$D$65,MATCH(ROW()-32,Readiness!$T$6:$T$65,0)),"")</f>
        <v/>
      </c>
      <c r="C39" s="20">
        <f>IFERROR(INDEX(Readiness!$E$6:$E$65,MATCH(ROW()-32,Readiness!$T$6:$T$65,0))&amp;"","")</f>
        <v/>
      </c>
      <c r="D39" s="21">
        <f>IFERROR(INDEX(Readiness!$C$6:$C$65,MATCH(ROW()-32,Readiness!$T$6:$T$65,0))&amp;"","")</f>
        <v/>
      </c>
    </row>
    <row r="40" ht="18" customHeight="1">
      <c r="B40" s="20">
        <f>IFERROR(INDEX(Readiness!$B$6:$B$65,MATCH(ROW()-32,Readiness!$T$6:$T$65,0))&amp;" "&amp;INDEX(Readiness!$D$6:$D$65,MATCH(ROW()-32,Readiness!$T$6:$T$65,0)),"")</f>
        <v/>
      </c>
      <c r="C40" s="20">
        <f>IFERROR(INDEX(Readiness!$E$6:$E$65,MATCH(ROW()-32,Readiness!$T$6:$T$65,0))&amp;"","")</f>
        <v/>
      </c>
      <c r="D40" s="21">
        <f>IFERROR(INDEX(Readiness!$C$6:$C$65,MATCH(ROW()-32,Readiness!$T$6:$T$65,0))&amp;"","")</f>
        <v/>
      </c>
    </row>
    <row r="41">
      <c r="B41" s="28">
        <f>IF(MAX(Readiness!$T$6:$T$65)&gt;8,"+ "&amp;(MAX(Readiness!$T$6:$T$65)-8)&amp;" more on Readiness","")</f>
        <v/>
      </c>
    </row>
  </sheetData>
  <sheetProtection selectLockedCells="0" selectUnlockedCells="0" sheet="1" objects="0" insertRows="1" insertHyperlinks="1" autoFilter="0" scenarios="0" formatColumns="0" deleteColumns="1" insertColumns="1" pivotTables="1" deleteRows="1" formatCells="0" formatRows="0" sort="0"/>
  <mergeCells count="11">
    <mergeCell ref="C20:D20"/>
    <mergeCell ref="C29:D29"/>
    <mergeCell ref="C21:D21"/>
    <mergeCell ref="C24:D24"/>
    <mergeCell ref="C25:D25"/>
    <mergeCell ref="C27:D27"/>
    <mergeCell ref="C19:D19"/>
    <mergeCell ref="C26:D26"/>
    <mergeCell ref="C28:D28"/>
    <mergeCell ref="C22:D22"/>
    <mergeCell ref="C23:D23"/>
  </mergeCells>
  <conditionalFormatting sqref="C16:D16">
    <cfRule type="expression" priority="1" dxfId="0" stopIfTrue="0">
      <formula>LEFT(C16,1)="△"</formula>
    </cfRule>
  </conditionalFormatting>
  <dataValidations count="4">
    <dataValidation sqref="C7:D7" showDropDown="0" showInputMessage="1" showErrorMessage="1" allowBlank="1" errorTitle="Check this entry" error="Type a date, such as 30 Jun 2027." promptTitle="Gate date" prompt="The day the gate is due to be decided." type="date" errorStyle="stop" operator="between">
      <formula1>36526</formula1>
      <formula2>73415</formula2>
    </dataValidation>
    <dataValidation sqref="C12:D12" showDropDown="0" showInputMessage="1" showErrorMessage="1" allowBlank="1" errorTitle="Check this entry" error="Type a date, such as 30 Jun 2027." promptTitle="Decided on" prompt="The day the gate was decided. Fill in Decided on and Outcome together, or leave both blank." type="date" errorStyle="stop" operator="between">
      <formula1>36526</formula1>
      <formula2>73415</formula2>
    </dataValidation>
    <dataValidation sqref="C13:D13" showDropDown="0" showInputMessage="1" showErrorMessage="1" allowBlank="1" errorTitle="Check this entry" error="Pick Go, Revise, Defer or Stop." promptTitle="Outcome" prompt="Go, Revise, Defer or Stop. Fill in Outcome and Decided on together." type="list" errorStyle="stop">
      <formula1>"Go,Revise,Defer,Stop"</formula1>
    </dataValidation>
    <dataValidation sqref="C14:D14" showDropDown="0" showInputMessage="1" showErrorMessage="0" allowBlank="1" promptTitle="Note" prompt="Optional. Anything the decider wants on record, such as who stood in." errorStyle="stop"/>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0"/>
  </sheetPr>
  <dimension ref="A1:N25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4" customWidth="1" min="1" max="1"/>
    <col width="16" customWidth="1" min="2" max="2"/>
    <col width="42" customWidth="1" min="3" max="3"/>
    <col width="9" customWidth="1" min="4" max="4"/>
    <col width="18" customWidth="1" min="5" max="5"/>
    <col width="16" customWidth="1" min="6" max="6"/>
    <col width="27" customWidth="1" min="7" max="7"/>
    <col width="16" customWidth="1" min="8" max="8"/>
    <col width="40" customWidth="1" min="9" max="9"/>
    <col hidden="1" outlineLevel="1" width="14" customWidth="1" min="10" max="14"/>
  </cols>
  <sheetData>
    <row r="1" ht="36" customHeight="1">
      <c r="A1" s="1" t="inlineStr">
        <is>
          <t>Runbook</t>
        </is>
      </c>
    </row>
    <row r="2" ht="18" customHeight="1">
      <c r="A2" s="7">
        <f>IF(TRIM(Details!$C$5)="","","Project: "&amp;Details!$C$5&amp;IF(TRIM(Details!$C$6)="",".",". Sits under: "&amp;Details!$C$6&amp;"."))</f>
        <v/>
      </c>
    </row>
    <row r="3" ht="6" customHeight="1"/>
    <row r="4" ht="8" customHeight="1"/>
    <row r="5" ht="30" customHeight="1">
      <c r="A5" s="14" t="inlineStr">
        <is>
          <t>#</t>
        </is>
      </c>
      <c r="B5" s="15" t="inlineStr">
        <is>
          <t>When</t>
        </is>
      </c>
      <c r="C5" s="15" t="inlineStr">
        <is>
          <t>Step</t>
        </is>
      </c>
      <c r="D5" s="15" t="inlineStr">
        <is>
          <t>Kind</t>
        </is>
      </c>
      <c r="E5" s="15" t="inlineStr">
        <is>
          <t>Owner</t>
        </is>
      </c>
      <c r="F5" s="15" t="inlineStr">
        <is>
          <t>With</t>
        </is>
      </c>
      <c r="G5" s="15" t="inlineStr">
        <is>
          <t>Stop or undo</t>
        </is>
      </c>
      <c r="H5" s="15" t="inlineStr">
        <is>
          <t>Done at</t>
        </is>
      </c>
      <c r="I5" s="14" t="inlineStr">
        <is>
          <t>Check</t>
        </is>
      </c>
      <c r="K5" s="14" t="inlineStr">
        <is>
          <t>In use (1 or 0)</t>
        </is>
      </c>
      <c r="L5" s="14" t="inlineStr">
        <is>
          <t>The first fault</t>
        </is>
      </c>
      <c r="M5" s="14" t="inlineStr">
        <is>
          <t>Change with no undo (1 or 0)</t>
        </is>
      </c>
      <c r="N5" s="14" t="inlineStr">
        <is>
          <t>Owner, before any bracket</t>
        </is>
      </c>
    </row>
    <row r="6" ht="18" customHeight="1">
      <c r="A6" s="16">
        <f>IF($K6=0,"",ROW()-5)</f>
        <v/>
      </c>
      <c r="B6" s="29" t="n"/>
      <c r="C6" s="18" t="n"/>
      <c r="D6" s="17" t="n"/>
      <c r="E6" s="18" t="n"/>
      <c r="F6" s="18" t="n"/>
      <c r="G6" s="18" t="n"/>
      <c r="H6" s="29" t="n"/>
      <c r="I6" s="20">
        <f>IF($K6=0,"",IF($L6&lt;&gt;"","△ "&amp;$L6,IF($M6=1,"△ A Change with nothing in Stop or undo","○ Clear")))</f>
        <v/>
      </c>
      <c r="K6" s="21">
        <f>IF(COUNTA($B6:$H6)=0,0,1)</f>
        <v/>
      </c>
      <c r="L6" s="21">
        <f>IF($K6=0,"",IF(NOT(ISNUMBER($B6)),"No time",IF(AND(ISNUMBER(Details!$C$13),ISNUMBER(Details!$C$14),OR(AND($B6&lt;Details!$C$13,OR($D6&lt;&gt;"Prepare",$B6&lt;Details!$C$13-1)),AND($B6&gt;Details!$C$14,OR($D6&lt;&gt;"Hold",$B6&gt;Details!$C$14+1)))),"Outside the window, and not a Prepare or Hold within a day of it",IF($B6&lt;MAX($B$5:$B5),"Earlier than the step above",IF(AND($D6&lt;&gt;"Prepare",$D6&lt;&gt;"Check",$D6&lt;&gt;"Change",$D6&lt;&gt;"Hold",$D6&lt;&gt;"Decision"),"Pick a Kind",IF(OR(TRIM($N6)="",ISNUMBER(SEARCH(",",$N6)),ISNUMBER(SEARCH(" and ",$N6)),ISNUMBER(SEARCH(";",$N6)),ISNUMBER(SEARCH("team",$N6)),ISNUMBER(SEARCH("group",$N6))),"Needs one person as Owner",""))))))</f>
        <v/>
      </c>
      <c r="M6" s="21">
        <f>IF(AND($K6=1,$D6="Change",TRIM($G6)=""),1,0)</f>
        <v/>
      </c>
      <c r="N6" s="21">
        <f>IFERROR(LEFT($E6,FIND("(",$E6)-1),$E6)</f>
        <v/>
      </c>
    </row>
    <row r="7" ht="18" customHeight="1">
      <c r="A7" s="16">
        <f>IF($K7=0,"",ROW()-5)</f>
        <v/>
      </c>
      <c r="B7" s="29" t="n"/>
      <c r="C7" s="18" t="n"/>
      <c r="D7" s="17" t="n"/>
      <c r="E7" s="18" t="n"/>
      <c r="F7" s="18" t="n"/>
      <c r="G7" s="18" t="n"/>
      <c r="H7" s="29" t="n"/>
      <c r="I7" s="20">
        <f>IF($K7=0,"",IF($L7&lt;&gt;"","△ "&amp;$L7,IF($M7=1,"△ A Change with nothing in Stop or undo","○ Clear")))</f>
        <v/>
      </c>
      <c r="K7" s="21">
        <f>IF(COUNTA($B7:$H7)=0,0,1)</f>
        <v/>
      </c>
      <c r="L7" s="21">
        <f>IF($K7=0,"",IF(NOT(ISNUMBER($B7)),"No time",IF(AND(ISNUMBER(Details!$C$13),ISNUMBER(Details!$C$14),OR(AND($B7&lt;Details!$C$13,OR($D7&lt;&gt;"Prepare",$B7&lt;Details!$C$13-1)),AND($B7&gt;Details!$C$14,OR($D7&lt;&gt;"Hold",$B7&gt;Details!$C$14+1)))),"Outside the window, and not a Prepare or Hold within a day of it",IF($B7&lt;MAX($B$5:$B6),"Earlier than the step above",IF(AND($D7&lt;&gt;"Prepare",$D7&lt;&gt;"Check",$D7&lt;&gt;"Change",$D7&lt;&gt;"Hold",$D7&lt;&gt;"Decision"),"Pick a Kind",IF(OR(TRIM($N7)="",ISNUMBER(SEARCH(",",$N7)),ISNUMBER(SEARCH(" and ",$N7)),ISNUMBER(SEARCH(";",$N7)),ISNUMBER(SEARCH("team",$N7)),ISNUMBER(SEARCH("group",$N7))),"Needs one person as Owner",""))))))</f>
        <v/>
      </c>
      <c r="M7" s="21">
        <f>IF(AND($K7=1,$D7="Change",TRIM($G7)=""),1,0)</f>
        <v/>
      </c>
      <c r="N7" s="21">
        <f>IFERROR(LEFT($E7,FIND("(",$E7)-1),$E7)</f>
        <v/>
      </c>
    </row>
    <row r="8" ht="18" customHeight="1">
      <c r="A8" s="16">
        <f>IF($K8=0,"",ROW()-5)</f>
        <v/>
      </c>
      <c r="B8" s="29" t="n"/>
      <c r="C8" s="18" t="n"/>
      <c r="D8" s="17" t="n"/>
      <c r="E8" s="18" t="n"/>
      <c r="F8" s="18" t="n"/>
      <c r="G8" s="18" t="n"/>
      <c r="H8" s="29" t="n"/>
      <c r="I8" s="20">
        <f>IF($K8=0,"",IF($L8&lt;&gt;"","△ "&amp;$L8,IF($M8=1,"△ A Change with nothing in Stop or undo","○ Clear")))</f>
        <v/>
      </c>
      <c r="K8" s="21">
        <f>IF(COUNTA($B8:$H8)=0,0,1)</f>
        <v/>
      </c>
      <c r="L8" s="21">
        <f>IF($K8=0,"",IF(NOT(ISNUMBER($B8)),"No time",IF(AND(ISNUMBER(Details!$C$13),ISNUMBER(Details!$C$14),OR(AND($B8&lt;Details!$C$13,OR($D8&lt;&gt;"Prepare",$B8&lt;Details!$C$13-1)),AND($B8&gt;Details!$C$14,OR($D8&lt;&gt;"Hold",$B8&gt;Details!$C$14+1)))),"Outside the window, and not a Prepare or Hold within a day of it",IF($B8&lt;MAX($B$5:$B7),"Earlier than the step above",IF(AND($D8&lt;&gt;"Prepare",$D8&lt;&gt;"Check",$D8&lt;&gt;"Change",$D8&lt;&gt;"Hold",$D8&lt;&gt;"Decision"),"Pick a Kind",IF(OR(TRIM($N8)="",ISNUMBER(SEARCH(",",$N8)),ISNUMBER(SEARCH(" and ",$N8)),ISNUMBER(SEARCH(";",$N8)),ISNUMBER(SEARCH("team",$N8)),ISNUMBER(SEARCH("group",$N8))),"Needs one person as Owner",""))))))</f>
        <v/>
      </c>
      <c r="M8" s="21">
        <f>IF(AND($K8=1,$D8="Change",TRIM($G8)=""),1,0)</f>
        <v/>
      </c>
      <c r="N8" s="21">
        <f>IFERROR(LEFT($E8,FIND("(",$E8)-1),$E8)</f>
        <v/>
      </c>
    </row>
    <row r="9" ht="18" customHeight="1">
      <c r="A9" s="16">
        <f>IF($K9=0,"",ROW()-5)</f>
        <v/>
      </c>
      <c r="B9" s="29" t="n"/>
      <c r="C9" s="18" t="n"/>
      <c r="D9" s="17" t="n"/>
      <c r="E9" s="18" t="n"/>
      <c r="F9" s="18" t="n"/>
      <c r="G9" s="18" t="n"/>
      <c r="H9" s="29" t="n"/>
      <c r="I9" s="20">
        <f>IF($K9=0,"",IF($L9&lt;&gt;"","△ "&amp;$L9,IF($M9=1,"△ A Change with nothing in Stop or undo","○ Clear")))</f>
        <v/>
      </c>
      <c r="K9" s="21">
        <f>IF(COUNTA($B9:$H9)=0,0,1)</f>
        <v/>
      </c>
      <c r="L9" s="21">
        <f>IF($K9=0,"",IF(NOT(ISNUMBER($B9)),"No time",IF(AND(ISNUMBER(Details!$C$13),ISNUMBER(Details!$C$14),OR(AND($B9&lt;Details!$C$13,OR($D9&lt;&gt;"Prepare",$B9&lt;Details!$C$13-1)),AND($B9&gt;Details!$C$14,OR($D9&lt;&gt;"Hold",$B9&gt;Details!$C$14+1)))),"Outside the window, and not a Prepare or Hold within a day of it",IF($B9&lt;MAX($B$5:$B8),"Earlier than the step above",IF(AND($D9&lt;&gt;"Prepare",$D9&lt;&gt;"Check",$D9&lt;&gt;"Change",$D9&lt;&gt;"Hold",$D9&lt;&gt;"Decision"),"Pick a Kind",IF(OR(TRIM($N9)="",ISNUMBER(SEARCH(",",$N9)),ISNUMBER(SEARCH(" and ",$N9)),ISNUMBER(SEARCH(";",$N9)),ISNUMBER(SEARCH("team",$N9)),ISNUMBER(SEARCH("group",$N9))),"Needs one person as Owner",""))))))</f>
        <v/>
      </c>
      <c r="M9" s="21">
        <f>IF(AND($K9=1,$D9="Change",TRIM($G9)=""),1,0)</f>
        <v/>
      </c>
      <c r="N9" s="21">
        <f>IFERROR(LEFT($E9,FIND("(",$E9)-1),$E9)</f>
        <v/>
      </c>
    </row>
    <row r="10" ht="18" customHeight="1">
      <c r="A10" s="16">
        <f>IF($K10=0,"",ROW()-5)</f>
        <v/>
      </c>
      <c r="B10" s="29" t="n"/>
      <c r="C10" s="18" t="n"/>
      <c r="D10" s="17" t="n"/>
      <c r="E10" s="18" t="n"/>
      <c r="F10" s="18" t="n"/>
      <c r="G10" s="18" t="n"/>
      <c r="H10" s="29" t="n"/>
      <c r="I10" s="20">
        <f>IF($K10=0,"",IF($L10&lt;&gt;"","△ "&amp;$L10,IF($M10=1,"△ A Change with nothing in Stop or undo","○ Clear")))</f>
        <v/>
      </c>
      <c r="K10" s="21">
        <f>IF(COUNTA($B10:$H10)=0,0,1)</f>
        <v/>
      </c>
      <c r="L10" s="21">
        <f>IF($K10=0,"",IF(NOT(ISNUMBER($B10)),"No time",IF(AND(ISNUMBER(Details!$C$13),ISNUMBER(Details!$C$14),OR(AND($B10&lt;Details!$C$13,OR($D10&lt;&gt;"Prepare",$B10&lt;Details!$C$13-1)),AND($B10&gt;Details!$C$14,OR($D10&lt;&gt;"Hold",$B10&gt;Details!$C$14+1)))),"Outside the window, and not a Prepare or Hold within a day of it",IF($B10&lt;MAX($B$5:$B9),"Earlier than the step above",IF(AND($D10&lt;&gt;"Prepare",$D10&lt;&gt;"Check",$D10&lt;&gt;"Change",$D10&lt;&gt;"Hold",$D10&lt;&gt;"Decision"),"Pick a Kind",IF(OR(TRIM($N10)="",ISNUMBER(SEARCH(",",$N10)),ISNUMBER(SEARCH(" and ",$N10)),ISNUMBER(SEARCH(";",$N10)),ISNUMBER(SEARCH("team",$N10)),ISNUMBER(SEARCH("group",$N10))),"Needs one person as Owner",""))))))</f>
        <v/>
      </c>
      <c r="M10" s="21">
        <f>IF(AND($K10=1,$D10="Change",TRIM($G10)=""),1,0)</f>
        <v/>
      </c>
      <c r="N10" s="21">
        <f>IFERROR(LEFT($E10,FIND("(",$E10)-1),$E10)</f>
        <v/>
      </c>
    </row>
    <row r="11" ht="18" customHeight="1">
      <c r="A11" s="16">
        <f>IF($K11=0,"",ROW()-5)</f>
        <v/>
      </c>
      <c r="B11" s="29" t="n"/>
      <c r="C11" s="18" t="n"/>
      <c r="D11" s="17" t="n"/>
      <c r="E11" s="18" t="n"/>
      <c r="F11" s="18" t="n"/>
      <c r="G11" s="18" t="n"/>
      <c r="H11" s="29" t="n"/>
      <c r="I11" s="20">
        <f>IF($K11=0,"",IF($L11&lt;&gt;"","△ "&amp;$L11,IF($M11=1,"△ A Change with nothing in Stop or undo","○ Clear")))</f>
        <v/>
      </c>
      <c r="K11" s="21">
        <f>IF(COUNTA($B11:$H11)=0,0,1)</f>
        <v/>
      </c>
      <c r="L11" s="21">
        <f>IF($K11=0,"",IF(NOT(ISNUMBER($B11)),"No time",IF(AND(ISNUMBER(Details!$C$13),ISNUMBER(Details!$C$14),OR(AND($B11&lt;Details!$C$13,OR($D11&lt;&gt;"Prepare",$B11&lt;Details!$C$13-1)),AND($B11&gt;Details!$C$14,OR($D11&lt;&gt;"Hold",$B11&gt;Details!$C$14+1)))),"Outside the window, and not a Prepare or Hold within a day of it",IF($B11&lt;MAX($B$5:$B10),"Earlier than the step above",IF(AND($D11&lt;&gt;"Prepare",$D11&lt;&gt;"Check",$D11&lt;&gt;"Change",$D11&lt;&gt;"Hold",$D11&lt;&gt;"Decision"),"Pick a Kind",IF(OR(TRIM($N11)="",ISNUMBER(SEARCH(",",$N11)),ISNUMBER(SEARCH(" and ",$N11)),ISNUMBER(SEARCH(";",$N11)),ISNUMBER(SEARCH("team",$N11)),ISNUMBER(SEARCH("group",$N11))),"Needs one person as Owner",""))))))</f>
        <v/>
      </c>
      <c r="M11" s="21">
        <f>IF(AND($K11=1,$D11="Change",TRIM($G11)=""),1,0)</f>
        <v/>
      </c>
      <c r="N11" s="21">
        <f>IFERROR(LEFT($E11,FIND("(",$E11)-1),$E11)</f>
        <v/>
      </c>
    </row>
    <row r="12" ht="18" customHeight="1">
      <c r="A12" s="16">
        <f>IF($K12=0,"",ROW()-5)</f>
        <v/>
      </c>
      <c r="B12" s="29" t="n"/>
      <c r="C12" s="18" t="n"/>
      <c r="D12" s="17" t="n"/>
      <c r="E12" s="18" t="n"/>
      <c r="F12" s="18" t="n"/>
      <c r="G12" s="18" t="n"/>
      <c r="H12" s="29" t="n"/>
      <c r="I12" s="20">
        <f>IF($K12=0,"",IF($L12&lt;&gt;"","△ "&amp;$L12,IF($M12=1,"△ A Change with nothing in Stop or undo","○ Clear")))</f>
        <v/>
      </c>
      <c r="K12" s="21">
        <f>IF(COUNTA($B12:$H12)=0,0,1)</f>
        <v/>
      </c>
      <c r="L12" s="21">
        <f>IF($K12=0,"",IF(NOT(ISNUMBER($B12)),"No time",IF(AND(ISNUMBER(Details!$C$13),ISNUMBER(Details!$C$14),OR(AND($B12&lt;Details!$C$13,OR($D12&lt;&gt;"Prepare",$B12&lt;Details!$C$13-1)),AND($B12&gt;Details!$C$14,OR($D12&lt;&gt;"Hold",$B12&gt;Details!$C$14+1)))),"Outside the window, and not a Prepare or Hold within a day of it",IF($B12&lt;MAX($B$5:$B11),"Earlier than the step above",IF(AND($D12&lt;&gt;"Prepare",$D12&lt;&gt;"Check",$D12&lt;&gt;"Change",$D12&lt;&gt;"Hold",$D12&lt;&gt;"Decision"),"Pick a Kind",IF(OR(TRIM($N12)="",ISNUMBER(SEARCH(",",$N12)),ISNUMBER(SEARCH(" and ",$N12)),ISNUMBER(SEARCH(";",$N12)),ISNUMBER(SEARCH("team",$N12)),ISNUMBER(SEARCH("group",$N12))),"Needs one person as Owner",""))))))</f>
        <v/>
      </c>
      <c r="M12" s="21">
        <f>IF(AND($K12=1,$D12="Change",TRIM($G12)=""),1,0)</f>
        <v/>
      </c>
      <c r="N12" s="21">
        <f>IFERROR(LEFT($E12,FIND("(",$E12)-1),$E12)</f>
        <v/>
      </c>
    </row>
    <row r="13" ht="18" customHeight="1">
      <c r="A13" s="16">
        <f>IF($K13=0,"",ROW()-5)</f>
        <v/>
      </c>
      <c r="B13" s="29" t="n"/>
      <c r="C13" s="18" t="n"/>
      <c r="D13" s="17" t="n"/>
      <c r="E13" s="18" t="n"/>
      <c r="F13" s="18" t="n"/>
      <c r="G13" s="18" t="n"/>
      <c r="H13" s="29" t="n"/>
      <c r="I13" s="20">
        <f>IF($K13=0,"",IF($L13&lt;&gt;"","△ "&amp;$L13,IF($M13=1,"△ A Change with nothing in Stop or undo","○ Clear")))</f>
        <v/>
      </c>
      <c r="K13" s="21">
        <f>IF(COUNTA($B13:$H13)=0,0,1)</f>
        <v/>
      </c>
      <c r="L13" s="21">
        <f>IF($K13=0,"",IF(NOT(ISNUMBER($B13)),"No time",IF(AND(ISNUMBER(Details!$C$13),ISNUMBER(Details!$C$14),OR(AND($B13&lt;Details!$C$13,OR($D13&lt;&gt;"Prepare",$B13&lt;Details!$C$13-1)),AND($B13&gt;Details!$C$14,OR($D13&lt;&gt;"Hold",$B13&gt;Details!$C$14+1)))),"Outside the window, and not a Prepare or Hold within a day of it",IF($B13&lt;MAX($B$5:$B12),"Earlier than the step above",IF(AND($D13&lt;&gt;"Prepare",$D13&lt;&gt;"Check",$D13&lt;&gt;"Change",$D13&lt;&gt;"Hold",$D13&lt;&gt;"Decision"),"Pick a Kind",IF(OR(TRIM($N13)="",ISNUMBER(SEARCH(",",$N13)),ISNUMBER(SEARCH(" and ",$N13)),ISNUMBER(SEARCH(";",$N13)),ISNUMBER(SEARCH("team",$N13)),ISNUMBER(SEARCH("group",$N13))),"Needs one person as Owner",""))))))</f>
        <v/>
      </c>
      <c r="M13" s="21">
        <f>IF(AND($K13=1,$D13="Change",TRIM($G13)=""),1,0)</f>
        <v/>
      </c>
      <c r="N13" s="21">
        <f>IFERROR(LEFT($E13,FIND("(",$E13)-1),$E13)</f>
        <v/>
      </c>
    </row>
    <row r="14" ht="18" customHeight="1">
      <c r="A14" s="16">
        <f>IF($K14=0,"",ROW()-5)</f>
        <v/>
      </c>
      <c r="B14" s="29" t="n"/>
      <c r="C14" s="18" t="n"/>
      <c r="D14" s="17" t="n"/>
      <c r="E14" s="18" t="n"/>
      <c r="F14" s="18" t="n"/>
      <c r="G14" s="18" t="n"/>
      <c r="H14" s="29" t="n"/>
      <c r="I14" s="20">
        <f>IF($K14=0,"",IF($L14&lt;&gt;"","△ "&amp;$L14,IF($M14=1,"△ A Change with nothing in Stop or undo","○ Clear")))</f>
        <v/>
      </c>
      <c r="K14" s="21">
        <f>IF(COUNTA($B14:$H14)=0,0,1)</f>
        <v/>
      </c>
      <c r="L14" s="21">
        <f>IF($K14=0,"",IF(NOT(ISNUMBER($B14)),"No time",IF(AND(ISNUMBER(Details!$C$13),ISNUMBER(Details!$C$14),OR(AND($B14&lt;Details!$C$13,OR($D14&lt;&gt;"Prepare",$B14&lt;Details!$C$13-1)),AND($B14&gt;Details!$C$14,OR($D14&lt;&gt;"Hold",$B14&gt;Details!$C$14+1)))),"Outside the window, and not a Prepare or Hold within a day of it",IF($B14&lt;MAX($B$5:$B13),"Earlier than the step above",IF(AND($D14&lt;&gt;"Prepare",$D14&lt;&gt;"Check",$D14&lt;&gt;"Change",$D14&lt;&gt;"Hold",$D14&lt;&gt;"Decision"),"Pick a Kind",IF(OR(TRIM($N14)="",ISNUMBER(SEARCH(",",$N14)),ISNUMBER(SEARCH(" and ",$N14)),ISNUMBER(SEARCH(";",$N14)),ISNUMBER(SEARCH("team",$N14)),ISNUMBER(SEARCH("group",$N14))),"Needs one person as Owner",""))))))</f>
        <v/>
      </c>
      <c r="M14" s="21">
        <f>IF(AND($K14=1,$D14="Change",TRIM($G14)=""),1,0)</f>
        <v/>
      </c>
      <c r="N14" s="21">
        <f>IFERROR(LEFT($E14,FIND("(",$E14)-1),$E14)</f>
        <v/>
      </c>
    </row>
    <row r="15" ht="18" customHeight="1">
      <c r="A15" s="16">
        <f>IF($K15=0,"",ROW()-5)</f>
        <v/>
      </c>
      <c r="B15" s="29" t="n"/>
      <c r="C15" s="18" t="n"/>
      <c r="D15" s="17" t="n"/>
      <c r="E15" s="18" t="n"/>
      <c r="F15" s="18" t="n"/>
      <c r="G15" s="18" t="n"/>
      <c r="H15" s="29" t="n"/>
      <c r="I15" s="20">
        <f>IF($K15=0,"",IF($L15&lt;&gt;"","△ "&amp;$L15,IF($M15=1,"△ A Change with nothing in Stop or undo","○ Clear")))</f>
        <v/>
      </c>
      <c r="K15" s="21">
        <f>IF(COUNTA($B15:$H15)=0,0,1)</f>
        <v/>
      </c>
      <c r="L15" s="21">
        <f>IF($K15=0,"",IF(NOT(ISNUMBER($B15)),"No time",IF(AND(ISNUMBER(Details!$C$13),ISNUMBER(Details!$C$14),OR(AND($B15&lt;Details!$C$13,OR($D15&lt;&gt;"Prepare",$B15&lt;Details!$C$13-1)),AND($B15&gt;Details!$C$14,OR($D15&lt;&gt;"Hold",$B15&gt;Details!$C$14+1)))),"Outside the window, and not a Prepare or Hold within a day of it",IF($B15&lt;MAX($B$5:$B14),"Earlier than the step above",IF(AND($D15&lt;&gt;"Prepare",$D15&lt;&gt;"Check",$D15&lt;&gt;"Change",$D15&lt;&gt;"Hold",$D15&lt;&gt;"Decision"),"Pick a Kind",IF(OR(TRIM($N15)="",ISNUMBER(SEARCH(",",$N15)),ISNUMBER(SEARCH(" and ",$N15)),ISNUMBER(SEARCH(";",$N15)),ISNUMBER(SEARCH("team",$N15)),ISNUMBER(SEARCH("group",$N15))),"Needs one person as Owner",""))))))</f>
        <v/>
      </c>
      <c r="M15" s="21">
        <f>IF(AND($K15=1,$D15="Change",TRIM($G15)=""),1,0)</f>
        <v/>
      </c>
      <c r="N15" s="21">
        <f>IFERROR(LEFT($E15,FIND("(",$E15)-1),$E15)</f>
        <v/>
      </c>
    </row>
    <row r="16" ht="18" customHeight="1">
      <c r="A16" s="16">
        <f>IF($K16=0,"",ROW()-5)</f>
        <v/>
      </c>
      <c r="B16" s="29" t="n"/>
      <c r="C16" s="18" t="n"/>
      <c r="D16" s="17" t="n"/>
      <c r="E16" s="18" t="n"/>
      <c r="F16" s="18" t="n"/>
      <c r="G16" s="18" t="n"/>
      <c r="H16" s="29" t="n"/>
      <c r="I16" s="20">
        <f>IF($K16=0,"",IF($L16&lt;&gt;"","△ "&amp;$L16,IF($M16=1,"△ A Change with nothing in Stop or undo","○ Clear")))</f>
        <v/>
      </c>
      <c r="K16" s="21">
        <f>IF(COUNTA($B16:$H16)=0,0,1)</f>
        <v/>
      </c>
      <c r="L16" s="21">
        <f>IF($K16=0,"",IF(NOT(ISNUMBER($B16)),"No time",IF(AND(ISNUMBER(Details!$C$13),ISNUMBER(Details!$C$14),OR(AND($B16&lt;Details!$C$13,OR($D16&lt;&gt;"Prepare",$B16&lt;Details!$C$13-1)),AND($B16&gt;Details!$C$14,OR($D16&lt;&gt;"Hold",$B16&gt;Details!$C$14+1)))),"Outside the window, and not a Prepare or Hold within a day of it",IF($B16&lt;MAX($B$5:$B15),"Earlier than the step above",IF(AND($D16&lt;&gt;"Prepare",$D16&lt;&gt;"Check",$D16&lt;&gt;"Change",$D16&lt;&gt;"Hold",$D16&lt;&gt;"Decision"),"Pick a Kind",IF(OR(TRIM($N16)="",ISNUMBER(SEARCH(",",$N16)),ISNUMBER(SEARCH(" and ",$N16)),ISNUMBER(SEARCH(";",$N16)),ISNUMBER(SEARCH("team",$N16)),ISNUMBER(SEARCH("group",$N16))),"Needs one person as Owner",""))))))</f>
        <v/>
      </c>
      <c r="M16" s="21">
        <f>IF(AND($K16=1,$D16="Change",TRIM($G16)=""),1,0)</f>
        <v/>
      </c>
      <c r="N16" s="21">
        <f>IFERROR(LEFT($E16,FIND("(",$E16)-1),$E16)</f>
        <v/>
      </c>
    </row>
    <row r="17" ht="18" customHeight="1">
      <c r="A17" s="16">
        <f>IF($K17=0,"",ROW()-5)</f>
        <v/>
      </c>
      <c r="B17" s="29" t="n"/>
      <c r="C17" s="18" t="n"/>
      <c r="D17" s="17" t="n"/>
      <c r="E17" s="18" t="n"/>
      <c r="F17" s="18" t="n"/>
      <c r="G17" s="18" t="n"/>
      <c r="H17" s="29" t="n"/>
      <c r="I17" s="20">
        <f>IF($K17=0,"",IF($L17&lt;&gt;"","△ "&amp;$L17,IF($M17=1,"△ A Change with nothing in Stop or undo","○ Clear")))</f>
        <v/>
      </c>
      <c r="K17" s="21">
        <f>IF(COUNTA($B17:$H17)=0,0,1)</f>
        <v/>
      </c>
      <c r="L17" s="21">
        <f>IF($K17=0,"",IF(NOT(ISNUMBER($B17)),"No time",IF(AND(ISNUMBER(Details!$C$13),ISNUMBER(Details!$C$14),OR(AND($B17&lt;Details!$C$13,OR($D17&lt;&gt;"Prepare",$B17&lt;Details!$C$13-1)),AND($B17&gt;Details!$C$14,OR($D17&lt;&gt;"Hold",$B17&gt;Details!$C$14+1)))),"Outside the window, and not a Prepare or Hold within a day of it",IF($B17&lt;MAX($B$5:$B16),"Earlier than the step above",IF(AND($D17&lt;&gt;"Prepare",$D17&lt;&gt;"Check",$D17&lt;&gt;"Change",$D17&lt;&gt;"Hold",$D17&lt;&gt;"Decision"),"Pick a Kind",IF(OR(TRIM($N17)="",ISNUMBER(SEARCH(",",$N17)),ISNUMBER(SEARCH(" and ",$N17)),ISNUMBER(SEARCH(";",$N17)),ISNUMBER(SEARCH("team",$N17)),ISNUMBER(SEARCH("group",$N17))),"Needs one person as Owner",""))))))</f>
        <v/>
      </c>
      <c r="M17" s="21">
        <f>IF(AND($K17=1,$D17="Change",TRIM($G17)=""),1,0)</f>
        <v/>
      </c>
      <c r="N17" s="21">
        <f>IFERROR(LEFT($E17,FIND("(",$E17)-1),$E17)</f>
        <v/>
      </c>
    </row>
    <row r="18" ht="18" customHeight="1">
      <c r="A18" s="16">
        <f>IF($K18=0,"",ROW()-5)</f>
        <v/>
      </c>
      <c r="B18" s="29" t="n"/>
      <c r="C18" s="18" t="n"/>
      <c r="D18" s="17" t="n"/>
      <c r="E18" s="18" t="n"/>
      <c r="F18" s="18" t="n"/>
      <c r="G18" s="18" t="n"/>
      <c r="H18" s="29" t="n"/>
      <c r="I18" s="20">
        <f>IF($K18=0,"",IF($L18&lt;&gt;"","△ "&amp;$L18,IF($M18=1,"△ A Change with nothing in Stop or undo","○ Clear")))</f>
        <v/>
      </c>
      <c r="K18" s="21">
        <f>IF(COUNTA($B18:$H18)=0,0,1)</f>
        <v/>
      </c>
      <c r="L18" s="21">
        <f>IF($K18=0,"",IF(NOT(ISNUMBER($B18)),"No time",IF(AND(ISNUMBER(Details!$C$13),ISNUMBER(Details!$C$14),OR(AND($B18&lt;Details!$C$13,OR($D18&lt;&gt;"Prepare",$B18&lt;Details!$C$13-1)),AND($B18&gt;Details!$C$14,OR($D18&lt;&gt;"Hold",$B18&gt;Details!$C$14+1)))),"Outside the window, and not a Prepare or Hold within a day of it",IF($B18&lt;MAX($B$5:$B17),"Earlier than the step above",IF(AND($D18&lt;&gt;"Prepare",$D18&lt;&gt;"Check",$D18&lt;&gt;"Change",$D18&lt;&gt;"Hold",$D18&lt;&gt;"Decision"),"Pick a Kind",IF(OR(TRIM($N18)="",ISNUMBER(SEARCH(",",$N18)),ISNUMBER(SEARCH(" and ",$N18)),ISNUMBER(SEARCH(";",$N18)),ISNUMBER(SEARCH("team",$N18)),ISNUMBER(SEARCH("group",$N18))),"Needs one person as Owner",""))))))</f>
        <v/>
      </c>
      <c r="M18" s="21">
        <f>IF(AND($K18=1,$D18="Change",TRIM($G18)=""),1,0)</f>
        <v/>
      </c>
      <c r="N18" s="21">
        <f>IFERROR(LEFT($E18,FIND("(",$E18)-1),$E18)</f>
        <v/>
      </c>
    </row>
    <row r="19" ht="18" customHeight="1">
      <c r="A19" s="16">
        <f>IF($K19=0,"",ROW()-5)</f>
        <v/>
      </c>
      <c r="B19" s="29" t="n"/>
      <c r="C19" s="18" t="n"/>
      <c r="D19" s="17" t="n"/>
      <c r="E19" s="18" t="n"/>
      <c r="F19" s="18" t="n"/>
      <c r="G19" s="18" t="n"/>
      <c r="H19" s="29" t="n"/>
      <c r="I19" s="20">
        <f>IF($K19=0,"",IF($L19&lt;&gt;"","△ "&amp;$L19,IF($M19=1,"△ A Change with nothing in Stop or undo","○ Clear")))</f>
        <v/>
      </c>
      <c r="K19" s="21">
        <f>IF(COUNTA($B19:$H19)=0,0,1)</f>
        <v/>
      </c>
      <c r="L19" s="21">
        <f>IF($K19=0,"",IF(NOT(ISNUMBER($B19)),"No time",IF(AND(ISNUMBER(Details!$C$13),ISNUMBER(Details!$C$14),OR(AND($B19&lt;Details!$C$13,OR($D19&lt;&gt;"Prepare",$B19&lt;Details!$C$13-1)),AND($B19&gt;Details!$C$14,OR($D19&lt;&gt;"Hold",$B19&gt;Details!$C$14+1)))),"Outside the window, and not a Prepare or Hold within a day of it",IF($B19&lt;MAX($B$5:$B18),"Earlier than the step above",IF(AND($D19&lt;&gt;"Prepare",$D19&lt;&gt;"Check",$D19&lt;&gt;"Change",$D19&lt;&gt;"Hold",$D19&lt;&gt;"Decision"),"Pick a Kind",IF(OR(TRIM($N19)="",ISNUMBER(SEARCH(",",$N19)),ISNUMBER(SEARCH(" and ",$N19)),ISNUMBER(SEARCH(";",$N19)),ISNUMBER(SEARCH("team",$N19)),ISNUMBER(SEARCH("group",$N19))),"Needs one person as Owner",""))))))</f>
        <v/>
      </c>
      <c r="M19" s="21">
        <f>IF(AND($K19=1,$D19="Change",TRIM($G19)=""),1,0)</f>
        <v/>
      </c>
      <c r="N19" s="21">
        <f>IFERROR(LEFT($E19,FIND("(",$E19)-1),$E19)</f>
        <v/>
      </c>
    </row>
    <row r="20" ht="18" customHeight="1">
      <c r="A20" s="16">
        <f>IF($K20=0,"",ROW()-5)</f>
        <v/>
      </c>
      <c r="B20" s="29" t="n"/>
      <c r="C20" s="18" t="n"/>
      <c r="D20" s="17" t="n"/>
      <c r="E20" s="18" t="n"/>
      <c r="F20" s="18" t="n"/>
      <c r="G20" s="18" t="n"/>
      <c r="H20" s="29" t="n"/>
      <c r="I20" s="20">
        <f>IF($K20=0,"",IF($L20&lt;&gt;"","△ "&amp;$L20,IF($M20=1,"△ A Change with nothing in Stop or undo","○ Clear")))</f>
        <v/>
      </c>
      <c r="K20" s="21">
        <f>IF(COUNTA($B20:$H20)=0,0,1)</f>
        <v/>
      </c>
      <c r="L20" s="21">
        <f>IF($K20=0,"",IF(NOT(ISNUMBER($B20)),"No time",IF(AND(ISNUMBER(Details!$C$13),ISNUMBER(Details!$C$14),OR(AND($B20&lt;Details!$C$13,OR($D20&lt;&gt;"Prepare",$B20&lt;Details!$C$13-1)),AND($B20&gt;Details!$C$14,OR($D20&lt;&gt;"Hold",$B20&gt;Details!$C$14+1)))),"Outside the window, and not a Prepare or Hold within a day of it",IF($B20&lt;MAX($B$5:$B19),"Earlier than the step above",IF(AND($D20&lt;&gt;"Prepare",$D20&lt;&gt;"Check",$D20&lt;&gt;"Change",$D20&lt;&gt;"Hold",$D20&lt;&gt;"Decision"),"Pick a Kind",IF(OR(TRIM($N20)="",ISNUMBER(SEARCH(",",$N20)),ISNUMBER(SEARCH(" and ",$N20)),ISNUMBER(SEARCH(";",$N20)),ISNUMBER(SEARCH("team",$N20)),ISNUMBER(SEARCH("group",$N20))),"Needs one person as Owner",""))))))</f>
        <v/>
      </c>
      <c r="M20" s="21">
        <f>IF(AND($K20=1,$D20="Change",TRIM($G20)=""),1,0)</f>
        <v/>
      </c>
      <c r="N20" s="21">
        <f>IFERROR(LEFT($E20,FIND("(",$E20)-1),$E20)</f>
        <v/>
      </c>
    </row>
    <row r="21" ht="18" customHeight="1">
      <c r="A21" s="16">
        <f>IF($K21=0,"",ROW()-5)</f>
        <v/>
      </c>
      <c r="B21" s="29" t="n"/>
      <c r="C21" s="18" t="n"/>
      <c r="D21" s="17" t="n"/>
      <c r="E21" s="18" t="n"/>
      <c r="F21" s="18" t="n"/>
      <c r="G21" s="18" t="n"/>
      <c r="H21" s="29" t="n"/>
      <c r="I21" s="20">
        <f>IF($K21=0,"",IF($L21&lt;&gt;"","△ "&amp;$L21,IF($M21=1,"△ A Change with nothing in Stop or undo","○ Clear")))</f>
        <v/>
      </c>
      <c r="K21" s="21">
        <f>IF(COUNTA($B21:$H21)=0,0,1)</f>
        <v/>
      </c>
      <c r="L21" s="21">
        <f>IF($K21=0,"",IF(NOT(ISNUMBER($B21)),"No time",IF(AND(ISNUMBER(Details!$C$13),ISNUMBER(Details!$C$14),OR(AND($B21&lt;Details!$C$13,OR($D21&lt;&gt;"Prepare",$B21&lt;Details!$C$13-1)),AND($B21&gt;Details!$C$14,OR($D21&lt;&gt;"Hold",$B21&gt;Details!$C$14+1)))),"Outside the window, and not a Prepare or Hold within a day of it",IF($B21&lt;MAX($B$5:$B20),"Earlier than the step above",IF(AND($D21&lt;&gt;"Prepare",$D21&lt;&gt;"Check",$D21&lt;&gt;"Change",$D21&lt;&gt;"Hold",$D21&lt;&gt;"Decision"),"Pick a Kind",IF(OR(TRIM($N21)="",ISNUMBER(SEARCH(",",$N21)),ISNUMBER(SEARCH(" and ",$N21)),ISNUMBER(SEARCH(";",$N21)),ISNUMBER(SEARCH("team",$N21)),ISNUMBER(SEARCH("group",$N21))),"Needs one person as Owner",""))))))</f>
        <v/>
      </c>
      <c r="M21" s="21">
        <f>IF(AND($K21=1,$D21="Change",TRIM($G21)=""),1,0)</f>
        <v/>
      </c>
      <c r="N21" s="21">
        <f>IFERROR(LEFT($E21,FIND("(",$E21)-1),$E21)</f>
        <v/>
      </c>
    </row>
    <row r="22" ht="18" customHeight="1">
      <c r="A22" s="16">
        <f>IF($K22=0,"",ROW()-5)</f>
        <v/>
      </c>
      <c r="B22" s="29" t="n"/>
      <c r="C22" s="18" t="n"/>
      <c r="D22" s="17" t="n"/>
      <c r="E22" s="18" t="n"/>
      <c r="F22" s="18" t="n"/>
      <c r="G22" s="18" t="n"/>
      <c r="H22" s="29" t="n"/>
      <c r="I22" s="20">
        <f>IF($K22=0,"",IF($L22&lt;&gt;"","△ "&amp;$L22,IF($M22=1,"△ A Change with nothing in Stop or undo","○ Clear")))</f>
        <v/>
      </c>
      <c r="K22" s="21">
        <f>IF(COUNTA($B22:$H22)=0,0,1)</f>
        <v/>
      </c>
      <c r="L22" s="21">
        <f>IF($K22=0,"",IF(NOT(ISNUMBER($B22)),"No time",IF(AND(ISNUMBER(Details!$C$13),ISNUMBER(Details!$C$14),OR(AND($B22&lt;Details!$C$13,OR($D22&lt;&gt;"Prepare",$B22&lt;Details!$C$13-1)),AND($B22&gt;Details!$C$14,OR($D22&lt;&gt;"Hold",$B22&gt;Details!$C$14+1)))),"Outside the window, and not a Prepare or Hold within a day of it",IF($B22&lt;MAX($B$5:$B21),"Earlier than the step above",IF(AND($D22&lt;&gt;"Prepare",$D22&lt;&gt;"Check",$D22&lt;&gt;"Change",$D22&lt;&gt;"Hold",$D22&lt;&gt;"Decision"),"Pick a Kind",IF(OR(TRIM($N22)="",ISNUMBER(SEARCH(",",$N22)),ISNUMBER(SEARCH(" and ",$N22)),ISNUMBER(SEARCH(";",$N22)),ISNUMBER(SEARCH("team",$N22)),ISNUMBER(SEARCH("group",$N22))),"Needs one person as Owner",""))))))</f>
        <v/>
      </c>
      <c r="M22" s="21">
        <f>IF(AND($K22=1,$D22="Change",TRIM($G22)=""),1,0)</f>
        <v/>
      </c>
      <c r="N22" s="21">
        <f>IFERROR(LEFT($E22,FIND("(",$E22)-1),$E22)</f>
        <v/>
      </c>
    </row>
    <row r="23" ht="18" customHeight="1">
      <c r="A23" s="16">
        <f>IF($K23=0,"",ROW()-5)</f>
        <v/>
      </c>
      <c r="B23" s="29" t="n"/>
      <c r="C23" s="18" t="n"/>
      <c r="D23" s="17" t="n"/>
      <c r="E23" s="18" t="n"/>
      <c r="F23" s="18" t="n"/>
      <c r="G23" s="18" t="n"/>
      <c r="H23" s="29" t="n"/>
      <c r="I23" s="20">
        <f>IF($K23=0,"",IF($L23&lt;&gt;"","△ "&amp;$L23,IF($M23=1,"△ A Change with nothing in Stop or undo","○ Clear")))</f>
        <v/>
      </c>
      <c r="K23" s="21">
        <f>IF(COUNTA($B23:$H23)=0,0,1)</f>
        <v/>
      </c>
      <c r="L23" s="21">
        <f>IF($K23=0,"",IF(NOT(ISNUMBER($B23)),"No time",IF(AND(ISNUMBER(Details!$C$13),ISNUMBER(Details!$C$14),OR(AND($B23&lt;Details!$C$13,OR($D23&lt;&gt;"Prepare",$B23&lt;Details!$C$13-1)),AND($B23&gt;Details!$C$14,OR($D23&lt;&gt;"Hold",$B23&gt;Details!$C$14+1)))),"Outside the window, and not a Prepare or Hold within a day of it",IF($B23&lt;MAX($B$5:$B22),"Earlier than the step above",IF(AND($D23&lt;&gt;"Prepare",$D23&lt;&gt;"Check",$D23&lt;&gt;"Change",$D23&lt;&gt;"Hold",$D23&lt;&gt;"Decision"),"Pick a Kind",IF(OR(TRIM($N23)="",ISNUMBER(SEARCH(",",$N23)),ISNUMBER(SEARCH(" and ",$N23)),ISNUMBER(SEARCH(";",$N23)),ISNUMBER(SEARCH("team",$N23)),ISNUMBER(SEARCH("group",$N23))),"Needs one person as Owner",""))))))</f>
        <v/>
      </c>
      <c r="M23" s="21">
        <f>IF(AND($K23=1,$D23="Change",TRIM($G23)=""),1,0)</f>
        <v/>
      </c>
      <c r="N23" s="21">
        <f>IFERROR(LEFT($E23,FIND("(",$E23)-1),$E23)</f>
        <v/>
      </c>
    </row>
    <row r="24" ht="18" customHeight="1">
      <c r="A24" s="16">
        <f>IF($K24=0,"",ROW()-5)</f>
        <v/>
      </c>
      <c r="B24" s="29" t="n"/>
      <c r="C24" s="18" t="n"/>
      <c r="D24" s="17" t="n"/>
      <c r="E24" s="18" t="n"/>
      <c r="F24" s="18" t="n"/>
      <c r="G24" s="18" t="n"/>
      <c r="H24" s="29" t="n"/>
      <c r="I24" s="20">
        <f>IF($K24=0,"",IF($L24&lt;&gt;"","△ "&amp;$L24,IF($M24=1,"△ A Change with nothing in Stop or undo","○ Clear")))</f>
        <v/>
      </c>
      <c r="K24" s="21">
        <f>IF(COUNTA($B24:$H24)=0,0,1)</f>
        <v/>
      </c>
      <c r="L24" s="21">
        <f>IF($K24=0,"",IF(NOT(ISNUMBER($B24)),"No time",IF(AND(ISNUMBER(Details!$C$13),ISNUMBER(Details!$C$14),OR(AND($B24&lt;Details!$C$13,OR($D24&lt;&gt;"Prepare",$B24&lt;Details!$C$13-1)),AND($B24&gt;Details!$C$14,OR($D24&lt;&gt;"Hold",$B24&gt;Details!$C$14+1)))),"Outside the window, and not a Prepare or Hold within a day of it",IF($B24&lt;MAX($B$5:$B23),"Earlier than the step above",IF(AND($D24&lt;&gt;"Prepare",$D24&lt;&gt;"Check",$D24&lt;&gt;"Change",$D24&lt;&gt;"Hold",$D24&lt;&gt;"Decision"),"Pick a Kind",IF(OR(TRIM($N24)="",ISNUMBER(SEARCH(",",$N24)),ISNUMBER(SEARCH(" and ",$N24)),ISNUMBER(SEARCH(";",$N24)),ISNUMBER(SEARCH("team",$N24)),ISNUMBER(SEARCH("group",$N24))),"Needs one person as Owner",""))))))</f>
        <v/>
      </c>
      <c r="M24" s="21">
        <f>IF(AND($K24=1,$D24="Change",TRIM($G24)=""),1,0)</f>
        <v/>
      </c>
      <c r="N24" s="21">
        <f>IFERROR(LEFT($E24,FIND("(",$E24)-1),$E24)</f>
        <v/>
      </c>
    </row>
    <row r="25" ht="18" customHeight="1">
      <c r="A25" s="16">
        <f>IF($K25=0,"",ROW()-5)</f>
        <v/>
      </c>
      <c r="B25" s="29" t="n"/>
      <c r="C25" s="18" t="n"/>
      <c r="D25" s="17" t="n"/>
      <c r="E25" s="18" t="n"/>
      <c r="F25" s="18" t="n"/>
      <c r="G25" s="18" t="n"/>
      <c r="H25" s="29" t="n"/>
      <c r="I25" s="20">
        <f>IF($K25=0,"",IF($L25&lt;&gt;"","△ "&amp;$L25,IF($M25=1,"△ A Change with nothing in Stop or undo","○ Clear")))</f>
        <v/>
      </c>
      <c r="K25" s="21">
        <f>IF(COUNTA($B25:$H25)=0,0,1)</f>
        <v/>
      </c>
      <c r="L25" s="21">
        <f>IF($K25=0,"",IF(NOT(ISNUMBER($B25)),"No time",IF(AND(ISNUMBER(Details!$C$13),ISNUMBER(Details!$C$14),OR(AND($B25&lt;Details!$C$13,OR($D25&lt;&gt;"Prepare",$B25&lt;Details!$C$13-1)),AND($B25&gt;Details!$C$14,OR($D25&lt;&gt;"Hold",$B25&gt;Details!$C$14+1)))),"Outside the window, and not a Prepare or Hold within a day of it",IF($B25&lt;MAX($B$5:$B24),"Earlier than the step above",IF(AND($D25&lt;&gt;"Prepare",$D25&lt;&gt;"Check",$D25&lt;&gt;"Change",$D25&lt;&gt;"Hold",$D25&lt;&gt;"Decision"),"Pick a Kind",IF(OR(TRIM($N25)="",ISNUMBER(SEARCH(",",$N25)),ISNUMBER(SEARCH(" and ",$N25)),ISNUMBER(SEARCH(";",$N25)),ISNUMBER(SEARCH("team",$N25)),ISNUMBER(SEARCH("group",$N25))),"Needs one person as Owner",""))))))</f>
        <v/>
      </c>
      <c r="M25" s="21">
        <f>IF(AND($K25=1,$D25="Change",TRIM($G25)=""),1,0)</f>
        <v/>
      </c>
      <c r="N25" s="21">
        <f>IFERROR(LEFT($E25,FIND("(",$E25)-1),$E25)</f>
        <v/>
      </c>
    </row>
    <row r="26" ht="18" customHeight="1">
      <c r="A26" s="16">
        <f>IF($K26=0,"",ROW()-5)</f>
        <v/>
      </c>
      <c r="B26" s="29" t="n"/>
      <c r="C26" s="18" t="n"/>
      <c r="D26" s="17" t="n"/>
      <c r="E26" s="18" t="n"/>
      <c r="F26" s="18" t="n"/>
      <c r="G26" s="18" t="n"/>
      <c r="H26" s="29" t="n"/>
      <c r="I26" s="20">
        <f>IF($K26=0,"",IF($L26&lt;&gt;"","△ "&amp;$L26,IF($M26=1,"△ A Change with nothing in Stop or undo","○ Clear")))</f>
        <v/>
      </c>
      <c r="K26" s="21">
        <f>IF(COUNTA($B26:$H26)=0,0,1)</f>
        <v/>
      </c>
      <c r="L26" s="21">
        <f>IF($K26=0,"",IF(NOT(ISNUMBER($B26)),"No time",IF(AND(ISNUMBER(Details!$C$13),ISNUMBER(Details!$C$14),OR(AND($B26&lt;Details!$C$13,OR($D26&lt;&gt;"Prepare",$B26&lt;Details!$C$13-1)),AND($B26&gt;Details!$C$14,OR($D26&lt;&gt;"Hold",$B26&gt;Details!$C$14+1)))),"Outside the window, and not a Prepare or Hold within a day of it",IF($B26&lt;MAX($B$5:$B25),"Earlier than the step above",IF(AND($D26&lt;&gt;"Prepare",$D26&lt;&gt;"Check",$D26&lt;&gt;"Change",$D26&lt;&gt;"Hold",$D26&lt;&gt;"Decision"),"Pick a Kind",IF(OR(TRIM($N26)="",ISNUMBER(SEARCH(",",$N26)),ISNUMBER(SEARCH(" and ",$N26)),ISNUMBER(SEARCH(";",$N26)),ISNUMBER(SEARCH("team",$N26)),ISNUMBER(SEARCH("group",$N26))),"Needs one person as Owner",""))))))</f>
        <v/>
      </c>
      <c r="M26" s="21">
        <f>IF(AND($K26=1,$D26="Change",TRIM($G26)=""),1,0)</f>
        <v/>
      </c>
      <c r="N26" s="21">
        <f>IFERROR(LEFT($E26,FIND("(",$E26)-1),$E26)</f>
        <v/>
      </c>
    </row>
    <row r="27" ht="18" customHeight="1">
      <c r="A27" s="16">
        <f>IF($K27=0,"",ROW()-5)</f>
        <v/>
      </c>
      <c r="B27" s="29" t="n"/>
      <c r="C27" s="18" t="n"/>
      <c r="D27" s="17" t="n"/>
      <c r="E27" s="18" t="n"/>
      <c r="F27" s="18" t="n"/>
      <c r="G27" s="18" t="n"/>
      <c r="H27" s="29" t="n"/>
      <c r="I27" s="20">
        <f>IF($K27=0,"",IF($L27&lt;&gt;"","△ "&amp;$L27,IF($M27=1,"△ A Change with nothing in Stop or undo","○ Clear")))</f>
        <v/>
      </c>
      <c r="K27" s="21">
        <f>IF(COUNTA($B27:$H27)=0,0,1)</f>
        <v/>
      </c>
      <c r="L27" s="21">
        <f>IF($K27=0,"",IF(NOT(ISNUMBER($B27)),"No time",IF(AND(ISNUMBER(Details!$C$13),ISNUMBER(Details!$C$14),OR(AND($B27&lt;Details!$C$13,OR($D27&lt;&gt;"Prepare",$B27&lt;Details!$C$13-1)),AND($B27&gt;Details!$C$14,OR($D27&lt;&gt;"Hold",$B27&gt;Details!$C$14+1)))),"Outside the window, and not a Prepare or Hold within a day of it",IF($B27&lt;MAX($B$5:$B26),"Earlier than the step above",IF(AND($D27&lt;&gt;"Prepare",$D27&lt;&gt;"Check",$D27&lt;&gt;"Change",$D27&lt;&gt;"Hold",$D27&lt;&gt;"Decision"),"Pick a Kind",IF(OR(TRIM($N27)="",ISNUMBER(SEARCH(",",$N27)),ISNUMBER(SEARCH(" and ",$N27)),ISNUMBER(SEARCH(";",$N27)),ISNUMBER(SEARCH("team",$N27)),ISNUMBER(SEARCH("group",$N27))),"Needs one person as Owner",""))))))</f>
        <v/>
      </c>
      <c r="M27" s="21">
        <f>IF(AND($K27=1,$D27="Change",TRIM($G27)=""),1,0)</f>
        <v/>
      </c>
      <c r="N27" s="21">
        <f>IFERROR(LEFT($E27,FIND("(",$E27)-1),$E27)</f>
        <v/>
      </c>
    </row>
    <row r="28" ht="18" customHeight="1">
      <c r="A28" s="16">
        <f>IF($K28=0,"",ROW()-5)</f>
        <v/>
      </c>
      <c r="B28" s="29" t="n"/>
      <c r="C28" s="18" t="n"/>
      <c r="D28" s="17" t="n"/>
      <c r="E28" s="18" t="n"/>
      <c r="F28" s="18" t="n"/>
      <c r="G28" s="18" t="n"/>
      <c r="H28" s="29" t="n"/>
      <c r="I28" s="20">
        <f>IF($K28=0,"",IF($L28&lt;&gt;"","△ "&amp;$L28,IF($M28=1,"△ A Change with nothing in Stop or undo","○ Clear")))</f>
        <v/>
      </c>
      <c r="K28" s="21">
        <f>IF(COUNTA($B28:$H28)=0,0,1)</f>
        <v/>
      </c>
      <c r="L28" s="21">
        <f>IF($K28=0,"",IF(NOT(ISNUMBER($B28)),"No time",IF(AND(ISNUMBER(Details!$C$13),ISNUMBER(Details!$C$14),OR(AND($B28&lt;Details!$C$13,OR($D28&lt;&gt;"Prepare",$B28&lt;Details!$C$13-1)),AND($B28&gt;Details!$C$14,OR($D28&lt;&gt;"Hold",$B28&gt;Details!$C$14+1)))),"Outside the window, and not a Prepare or Hold within a day of it",IF($B28&lt;MAX($B$5:$B27),"Earlier than the step above",IF(AND($D28&lt;&gt;"Prepare",$D28&lt;&gt;"Check",$D28&lt;&gt;"Change",$D28&lt;&gt;"Hold",$D28&lt;&gt;"Decision"),"Pick a Kind",IF(OR(TRIM($N28)="",ISNUMBER(SEARCH(",",$N28)),ISNUMBER(SEARCH(" and ",$N28)),ISNUMBER(SEARCH(";",$N28)),ISNUMBER(SEARCH("team",$N28)),ISNUMBER(SEARCH("group",$N28))),"Needs one person as Owner",""))))))</f>
        <v/>
      </c>
      <c r="M28" s="21">
        <f>IF(AND($K28=1,$D28="Change",TRIM($G28)=""),1,0)</f>
        <v/>
      </c>
      <c r="N28" s="21">
        <f>IFERROR(LEFT($E28,FIND("(",$E28)-1),$E28)</f>
        <v/>
      </c>
    </row>
    <row r="29" ht="18" customHeight="1">
      <c r="A29" s="16">
        <f>IF($K29=0,"",ROW()-5)</f>
        <v/>
      </c>
      <c r="B29" s="29" t="n"/>
      <c r="C29" s="18" t="n"/>
      <c r="D29" s="17" t="n"/>
      <c r="E29" s="18" t="n"/>
      <c r="F29" s="18" t="n"/>
      <c r="G29" s="18" t="n"/>
      <c r="H29" s="29" t="n"/>
      <c r="I29" s="20">
        <f>IF($K29=0,"",IF($L29&lt;&gt;"","△ "&amp;$L29,IF($M29=1,"△ A Change with nothing in Stop or undo","○ Clear")))</f>
        <v/>
      </c>
      <c r="K29" s="21">
        <f>IF(COUNTA($B29:$H29)=0,0,1)</f>
        <v/>
      </c>
      <c r="L29" s="21">
        <f>IF($K29=0,"",IF(NOT(ISNUMBER($B29)),"No time",IF(AND(ISNUMBER(Details!$C$13),ISNUMBER(Details!$C$14),OR(AND($B29&lt;Details!$C$13,OR($D29&lt;&gt;"Prepare",$B29&lt;Details!$C$13-1)),AND($B29&gt;Details!$C$14,OR($D29&lt;&gt;"Hold",$B29&gt;Details!$C$14+1)))),"Outside the window, and not a Prepare or Hold within a day of it",IF($B29&lt;MAX($B$5:$B28),"Earlier than the step above",IF(AND($D29&lt;&gt;"Prepare",$D29&lt;&gt;"Check",$D29&lt;&gt;"Change",$D29&lt;&gt;"Hold",$D29&lt;&gt;"Decision"),"Pick a Kind",IF(OR(TRIM($N29)="",ISNUMBER(SEARCH(",",$N29)),ISNUMBER(SEARCH(" and ",$N29)),ISNUMBER(SEARCH(";",$N29)),ISNUMBER(SEARCH("team",$N29)),ISNUMBER(SEARCH("group",$N29))),"Needs one person as Owner",""))))))</f>
        <v/>
      </c>
      <c r="M29" s="21">
        <f>IF(AND($K29=1,$D29="Change",TRIM($G29)=""),1,0)</f>
        <v/>
      </c>
      <c r="N29" s="21">
        <f>IFERROR(LEFT($E29,FIND("(",$E29)-1),$E29)</f>
        <v/>
      </c>
    </row>
    <row r="30" ht="18" customHeight="1">
      <c r="A30" s="16">
        <f>IF($K30=0,"",ROW()-5)</f>
        <v/>
      </c>
      <c r="B30" s="29" t="n"/>
      <c r="C30" s="18" t="n"/>
      <c r="D30" s="17" t="n"/>
      <c r="E30" s="18" t="n"/>
      <c r="F30" s="18" t="n"/>
      <c r="G30" s="18" t="n"/>
      <c r="H30" s="29" t="n"/>
      <c r="I30" s="20">
        <f>IF($K30=0,"",IF($L30&lt;&gt;"","△ "&amp;$L30,IF($M30=1,"△ A Change with nothing in Stop or undo","○ Clear")))</f>
        <v/>
      </c>
      <c r="K30" s="21">
        <f>IF(COUNTA($B30:$H30)=0,0,1)</f>
        <v/>
      </c>
      <c r="L30" s="21">
        <f>IF($K30=0,"",IF(NOT(ISNUMBER($B30)),"No time",IF(AND(ISNUMBER(Details!$C$13),ISNUMBER(Details!$C$14),OR(AND($B30&lt;Details!$C$13,OR($D30&lt;&gt;"Prepare",$B30&lt;Details!$C$13-1)),AND($B30&gt;Details!$C$14,OR($D30&lt;&gt;"Hold",$B30&gt;Details!$C$14+1)))),"Outside the window, and not a Prepare or Hold within a day of it",IF($B30&lt;MAX($B$5:$B29),"Earlier than the step above",IF(AND($D30&lt;&gt;"Prepare",$D30&lt;&gt;"Check",$D30&lt;&gt;"Change",$D30&lt;&gt;"Hold",$D30&lt;&gt;"Decision"),"Pick a Kind",IF(OR(TRIM($N30)="",ISNUMBER(SEARCH(",",$N30)),ISNUMBER(SEARCH(" and ",$N30)),ISNUMBER(SEARCH(";",$N30)),ISNUMBER(SEARCH("team",$N30)),ISNUMBER(SEARCH("group",$N30))),"Needs one person as Owner",""))))))</f>
        <v/>
      </c>
      <c r="M30" s="21">
        <f>IF(AND($K30=1,$D30="Change",TRIM($G30)=""),1,0)</f>
        <v/>
      </c>
      <c r="N30" s="21">
        <f>IFERROR(LEFT($E30,FIND("(",$E30)-1),$E30)</f>
        <v/>
      </c>
    </row>
    <row r="31" ht="18" customHeight="1">
      <c r="A31" s="16">
        <f>IF($K31=0,"",ROW()-5)</f>
        <v/>
      </c>
      <c r="B31" s="29" t="n"/>
      <c r="C31" s="18" t="n"/>
      <c r="D31" s="17" t="n"/>
      <c r="E31" s="18" t="n"/>
      <c r="F31" s="18" t="n"/>
      <c r="G31" s="18" t="n"/>
      <c r="H31" s="29" t="n"/>
      <c r="I31" s="20">
        <f>IF($K31=0,"",IF($L31&lt;&gt;"","△ "&amp;$L31,IF($M31=1,"△ A Change with nothing in Stop or undo","○ Clear")))</f>
        <v/>
      </c>
      <c r="K31" s="21">
        <f>IF(COUNTA($B31:$H31)=0,0,1)</f>
        <v/>
      </c>
      <c r="L31" s="21">
        <f>IF($K31=0,"",IF(NOT(ISNUMBER($B31)),"No time",IF(AND(ISNUMBER(Details!$C$13),ISNUMBER(Details!$C$14),OR(AND($B31&lt;Details!$C$13,OR($D31&lt;&gt;"Prepare",$B31&lt;Details!$C$13-1)),AND($B31&gt;Details!$C$14,OR($D31&lt;&gt;"Hold",$B31&gt;Details!$C$14+1)))),"Outside the window, and not a Prepare or Hold within a day of it",IF($B31&lt;MAX($B$5:$B30),"Earlier than the step above",IF(AND($D31&lt;&gt;"Prepare",$D31&lt;&gt;"Check",$D31&lt;&gt;"Change",$D31&lt;&gt;"Hold",$D31&lt;&gt;"Decision"),"Pick a Kind",IF(OR(TRIM($N31)="",ISNUMBER(SEARCH(",",$N31)),ISNUMBER(SEARCH(" and ",$N31)),ISNUMBER(SEARCH(";",$N31)),ISNUMBER(SEARCH("team",$N31)),ISNUMBER(SEARCH("group",$N31))),"Needs one person as Owner",""))))))</f>
        <v/>
      </c>
      <c r="M31" s="21">
        <f>IF(AND($K31=1,$D31="Change",TRIM($G31)=""),1,0)</f>
        <v/>
      </c>
      <c r="N31" s="21">
        <f>IFERROR(LEFT($E31,FIND("(",$E31)-1),$E31)</f>
        <v/>
      </c>
    </row>
    <row r="32" ht="18" customHeight="1">
      <c r="A32" s="16">
        <f>IF($K32=0,"",ROW()-5)</f>
        <v/>
      </c>
      <c r="B32" s="29" t="n"/>
      <c r="C32" s="18" t="n"/>
      <c r="D32" s="17" t="n"/>
      <c r="E32" s="18" t="n"/>
      <c r="F32" s="18" t="n"/>
      <c r="G32" s="18" t="n"/>
      <c r="H32" s="29" t="n"/>
      <c r="I32" s="20">
        <f>IF($K32=0,"",IF($L32&lt;&gt;"","△ "&amp;$L32,IF($M32=1,"△ A Change with nothing in Stop or undo","○ Clear")))</f>
        <v/>
      </c>
      <c r="K32" s="21">
        <f>IF(COUNTA($B32:$H32)=0,0,1)</f>
        <v/>
      </c>
      <c r="L32" s="21">
        <f>IF($K32=0,"",IF(NOT(ISNUMBER($B32)),"No time",IF(AND(ISNUMBER(Details!$C$13),ISNUMBER(Details!$C$14),OR(AND($B32&lt;Details!$C$13,OR($D32&lt;&gt;"Prepare",$B32&lt;Details!$C$13-1)),AND($B32&gt;Details!$C$14,OR($D32&lt;&gt;"Hold",$B32&gt;Details!$C$14+1)))),"Outside the window, and not a Prepare or Hold within a day of it",IF($B32&lt;MAX($B$5:$B31),"Earlier than the step above",IF(AND($D32&lt;&gt;"Prepare",$D32&lt;&gt;"Check",$D32&lt;&gt;"Change",$D32&lt;&gt;"Hold",$D32&lt;&gt;"Decision"),"Pick a Kind",IF(OR(TRIM($N32)="",ISNUMBER(SEARCH(",",$N32)),ISNUMBER(SEARCH(" and ",$N32)),ISNUMBER(SEARCH(";",$N32)),ISNUMBER(SEARCH("team",$N32)),ISNUMBER(SEARCH("group",$N32))),"Needs one person as Owner",""))))))</f>
        <v/>
      </c>
      <c r="M32" s="21">
        <f>IF(AND($K32=1,$D32="Change",TRIM($G32)=""),1,0)</f>
        <v/>
      </c>
      <c r="N32" s="21">
        <f>IFERROR(LEFT($E32,FIND("(",$E32)-1),$E32)</f>
        <v/>
      </c>
    </row>
    <row r="33" ht="18" customHeight="1">
      <c r="A33" s="16">
        <f>IF($K33=0,"",ROW()-5)</f>
        <v/>
      </c>
      <c r="B33" s="29" t="n"/>
      <c r="C33" s="18" t="n"/>
      <c r="D33" s="17" t="n"/>
      <c r="E33" s="18" t="n"/>
      <c r="F33" s="18" t="n"/>
      <c r="G33" s="18" t="n"/>
      <c r="H33" s="29" t="n"/>
      <c r="I33" s="20">
        <f>IF($K33=0,"",IF($L33&lt;&gt;"","△ "&amp;$L33,IF($M33=1,"△ A Change with nothing in Stop or undo","○ Clear")))</f>
        <v/>
      </c>
      <c r="K33" s="21">
        <f>IF(COUNTA($B33:$H33)=0,0,1)</f>
        <v/>
      </c>
      <c r="L33" s="21">
        <f>IF($K33=0,"",IF(NOT(ISNUMBER($B33)),"No time",IF(AND(ISNUMBER(Details!$C$13),ISNUMBER(Details!$C$14),OR(AND($B33&lt;Details!$C$13,OR($D33&lt;&gt;"Prepare",$B33&lt;Details!$C$13-1)),AND($B33&gt;Details!$C$14,OR($D33&lt;&gt;"Hold",$B33&gt;Details!$C$14+1)))),"Outside the window, and not a Prepare or Hold within a day of it",IF($B33&lt;MAX($B$5:$B32),"Earlier than the step above",IF(AND($D33&lt;&gt;"Prepare",$D33&lt;&gt;"Check",$D33&lt;&gt;"Change",$D33&lt;&gt;"Hold",$D33&lt;&gt;"Decision"),"Pick a Kind",IF(OR(TRIM($N33)="",ISNUMBER(SEARCH(",",$N33)),ISNUMBER(SEARCH(" and ",$N33)),ISNUMBER(SEARCH(";",$N33)),ISNUMBER(SEARCH("team",$N33)),ISNUMBER(SEARCH("group",$N33))),"Needs one person as Owner",""))))))</f>
        <v/>
      </c>
      <c r="M33" s="21">
        <f>IF(AND($K33=1,$D33="Change",TRIM($G33)=""),1,0)</f>
        <v/>
      </c>
      <c r="N33" s="21">
        <f>IFERROR(LEFT($E33,FIND("(",$E33)-1),$E33)</f>
        <v/>
      </c>
    </row>
    <row r="34" ht="18" customHeight="1">
      <c r="A34" s="16">
        <f>IF($K34=0,"",ROW()-5)</f>
        <v/>
      </c>
      <c r="B34" s="29" t="n"/>
      <c r="C34" s="18" t="n"/>
      <c r="D34" s="17" t="n"/>
      <c r="E34" s="18" t="n"/>
      <c r="F34" s="18" t="n"/>
      <c r="G34" s="18" t="n"/>
      <c r="H34" s="29" t="n"/>
      <c r="I34" s="20">
        <f>IF($K34=0,"",IF($L34&lt;&gt;"","△ "&amp;$L34,IF($M34=1,"△ A Change with nothing in Stop or undo","○ Clear")))</f>
        <v/>
      </c>
      <c r="K34" s="21">
        <f>IF(COUNTA($B34:$H34)=0,0,1)</f>
        <v/>
      </c>
      <c r="L34" s="21">
        <f>IF($K34=0,"",IF(NOT(ISNUMBER($B34)),"No time",IF(AND(ISNUMBER(Details!$C$13),ISNUMBER(Details!$C$14),OR(AND($B34&lt;Details!$C$13,OR($D34&lt;&gt;"Prepare",$B34&lt;Details!$C$13-1)),AND($B34&gt;Details!$C$14,OR($D34&lt;&gt;"Hold",$B34&gt;Details!$C$14+1)))),"Outside the window, and not a Prepare or Hold within a day of it",IF($B34&lt;MAX($B$5:$B33),"Earlier than the step above",IF(AND($D34&lt;&gt;"Prepare",$D34&lt;&gt;"Check",$D34&lt;&gt;"Change",$D34&lt;&gt;"Hold",$D34&lt;&gt;"Decision"),"Pick a Kind",IF(OR(TRIM($N34)="",ISNUMBER(SEARCH(",",$N34)),ISNUMBER(SEARCH(" and ",$N34)),ISNUMBER(SEARCH(";",$N34)),ISNUMBER(SEARCH("team",$N34)),ISNUMBER(SEARCH("group",$N34))),"Needs one person as Owner",""))))))</f>
        <v/>
      </c>
      <c r="M34" s="21">
        <f>IF(AND($K34=1,$D34="Change",TRIM($G34)=""),1,0)</f>
        <v/>
      </c>
      <c r="N34" s="21">
        <f>IFERROR(LEFT($E34,FIND("(",$E34)-1),$E34)</f>
        <v/>
      </c>
    </row>
    <row r="35" ht="18" customHeight="1">
      <c r="A35" s="16">
        <f>IF($K35=0,"",ROW()-5)</f>
        <v/>
      </c>
      <c r="B35" s="29" t="n"/>
      <c r="C35" s="18" t="n"/>
      <c r="D35" s="17" t="n"/>
      <c r="E35" s="18" t="n"/>
      <c r="F35" s="18" t="n"/>
      <c r="G35" s="18" t="n"/>
      <c r="H35" s="29" t="n"/>
      <c r="I35" s="20">
        <f>IF($K35=0,"",IF($L35&lt;&gt;"","△ "&amp;$L35,IF($M35=1,"△ A Change with nothing in Stop or undo","○ Clear")))</f>
        <v/>
      </c>
      <c r="K35" s="21">
        <f>IF(COUNTA($B35:$H35)=0,0,1)</f>
        <v/>
      </c>
      <c r="L35" s="21">
        <f>IF($K35=0,"",IF(NOT(ISNUMBER($B35)),"No time",IF(AND(ISNUMBER(Details!$C$13),ISNUMBER(Details!$C$14),OR(AND($B35&lt;Details!$C$13,OR($D35&lt;&gt;"Prepare",$B35&lt;Details!$C$13-1)),AND($B35&gt;Details!$C$14,OR($D35&lt;&gt;"Hold",$B35&gt;Details!$C$14+1)))),"Outside the window, and not a Prepare or Hold within a day of it",IF($B35&lt;MAX($B$5:$B34),"Earlier than the step above",IF(AND($D35&lt;&gt;"Prepare",$D35&lt;&gt;"Check",$D35&lt;&gt;"Change",$D35&lt;&gt;"Hold",$D35&lt;&gt;"Decision"),"Pick a Kind",IF(OR(TRIM($N35)="",ISNUMBER(SEARCH(",",$N35)),ISNUMBER(SEARCH(" and ",$N35)),ISNUMBER(SEARCH(";",$N35)),ISNUMBER(SEARCH("team",$N35)),ISNUMBER(SEARCH("group",$N35))),"Needs one person as Owner",""))))))</f>
        <v/>
      </c>
      <c r="M35" s="21">
        <f>IF(AND($K35=1,$D35="Change",TRIM($G35)=""),1,0)</f>
        <v/>
      </c>
      <c r="N35" s="21">
        <f>IFERROR(LEFT($E35,FIND("(",$E35)-1),$E35)</f>
        <v/>
      </c>
    </row>
    <row r="36" ht="18" customHeight="1">
      <c r="A36" s="16">
        <f>IF($K36=0,"",ROW()-5)</f>
        <v/>
      </c>
      <c r="B36" s="29" t="n"/>
      <c r="C36" s="18" t="n"/>
      <c r="D36" s="17" t="n"/>
      <c r="E36" s="18" t="n"/>
      <c r="F36" s="18" t="n"/>
      <c r="G36" s="18" t="n"/>
      <c r="H36" s="29" t="n"/>
      <c r="I36" s="20">
        <f>IF($K36=0,"",IF($L36&lt;&gt;"","△ "&amp;$L36,IF($M36=1,"△ A Change with nothing in Stop or undo","○ Clear")))</f>
        <v/>
      </c>
      <c r="K36" s="21">
        <f>IF(COUNTA($B36:$H36)=0,0,1)</f>
        <v/>
      </c>
      <c r="L36" s="21">
        <f>IF($K36=0,"",IF(NOT(ISNUMBER($B36)),"No time",IF(AND(ISNUMBER(Details!$C$13),ISNUMBER(Details!$C$14),OR(AND($B36&lt;Details!$C$13,OR($D36&lt;&gt;"Prepare",$B36&lt;Details!$C$13-1)),AND($B36&gt;Details!$C$14,OR($D36&lt;&gt;"Hold",$B36&gt;Details!$C$14+1)))),"Outside the window, and not a Prepare or Hold within a day of it",IF($B36&lt;MAX($B$5:$B35),"Earlier than the step above",IF(AND($D36&lt;&gt;"Prepare",$D36&lt;&gt;"Check",$D36&lt;&gt;"Change",$D36&lt;&gt;"Hold",$D36&lt;&gt;"Decision"),"Pick a Kind",IF(OR(TRIM($N36)="",ISNUMBER(SEARCH(",",$N36)),ISNUMBER(SEARCH(" and ",$N36)),ISNUMBER(SEARCH(";",$N36)),ISNUMBER(SEARCH("team",$N36)),ISNUMBER(SEARCH("group",$N36))),"Needs one person as Owner",""))))))</f>
        <v/>
      </c>
      <c r="M36" s="21">
        <f>IF(AND($K36=1,$D36="Change",TRIM($G36)=""),1,0)</f>
        <v/>
      </c>
      <c r="N36" s="21">
        <f>IFERROR(LEFT($E36,FIND("(",$E36)-1),$E36)</f>
        <v/>
      </c>
    </row>
    <row r="37" ht="18" customHeight="1">
      <c r="A37" s="16">
        <f>IF($K37=0,"",ROW()-5)</f>
        <v/>
      </c>
      <c r="B37" s="29" t="n"/>
      <c r="C37" s="18" t="n"/>
      <c r="D37" s="17" t="n"/>
      <c r="E37" s="18" t="n"/>
      <c r="F37" s="18" t="n"/>
      <c r="G37" s="18" t="n"/>
      <c r="H37" s="29" t="n"/>
      <c r="I37" s="20">
        <f>IF($K37=0,"",IF($L37&lt;&gt;"","△ "&amp;$L37,IF($M37=1,"△ A Change with nothing in Stop or undo","○ Clear")))</f>
        <v/>
      </c>
      <c r="K37" s="21">
        <f>IF(COUNTA($B37:$H37)=0,0,1)</f>
        <v/>
      </c>
      <c r="L37" s="21">
        <f>IF($K37=0,"",IF(NOT(ISNUMBER($B37)),"No time",IF(AND(ISNUMBER(Details!$C$13),ISNUMBER(Details!$C$14),OR(AND($B37&lt;Details!$C$13,OR($D37&lt;&gt;"Prepare",$B37&lt;Details!$C$13-1)),AND($B37&gt;Details!$C$14,OR($D37&lt;&gt;"Hold",$B37&gt;Details!$C$14+1)))),"Outside the window, and not a Prepare or Hold within a day of it",IF($B37&lt;MAX($B$5:$B36),"Earlier than the step above",IF(AND($D37&lt;&gt;"Prepare",$D37&lt;&gt;"Check",$D37&lt;&gt;"Change",$D37&lt;&gt;"Hold",$D37&lt;&gt;"Decision"),"Pick a Kind",IF(OR(TRIM($N37)="",ISNUMBER(SEARCH(",",$N37)),ISNUMBER(SEARCH(" and ",$N37)),ISNUMBER(SEARCH(";",$N37)),ISNUMBER(SEARCH("team",$N37)),ISNUMBER(SEARCH("group",$N37))),"Needs one person as Owner",""))))))</f>
        <v/>
      </c>
      <c r="M37" s="21">
        <f>IF(AND($K37=1,$D37="Change",TRIM($G37)=""),1,0)</f>
        <v/>
      </c>
      <c r="N37" s="21">
        <f>IFERROR(LEFT($E37,FIND("(",$E37)-1),$E37)</f>
        <v/>
      </c>
    </row>
    <row r="38" ht="18" customHeight="1">
      <c r="A38" s="16">
        <f>IF($K38=0,"",ROW()-5)</f>
        <v/>
      </c>
      <c r="B38" s="29" t="n"/>
      <c r="C38" s="18" t="n"/>
      <c r="D38" s="17" t="n"/>
      <c r="E38" s="18" t="n"/>
      <c r="F38" s="18" t="n"/>
      <c r="G38" s="18" t="n"/>
      <c r="H38" s="29" t="n"/>
      <c r="I38" s="20">
        <f>IF($K38=0,"",IF($L38&lt;&gt;"","△ "&amp;$L38,IF($M38=1,"△ A Change with nothing in Stop or undo","○ Clear")))</f>
        <v/>
      </c>
      <c r="K38" s="21">
        <f>IF(COUNTA($B38:$H38)=0,0,1)</f>
        <v/>
      </c>
      <c r="L38" s="21">
        <f>IF($K38=0,"",IF(NOT(ISNUMBER($B38)),"No time",IF(AND(ISNUMBER(Details!$C$13),ISNUMBER(Details!$C$14),OR(AND($B38&lt;Details!$C$13,OR($D38&lt;&gt;"Prepare",$B38&lt;Details!$C$13-1)),AND($B38&gt;Details!$C$14,OR($D38&lt;&gt;"Hold",$B38&gt;Details!$C$14+1)))),"Outside the window, and not a Prepare or Hold within a day of it",IF($B38&lt;MAX($B$5:$B37),"Earlier than the step above",IF(AND($D38&lt;&gt;"Prepare",$D38&lt;&gt;"Check",$D38&lt;&gt;"Change",$D38&lt;&gt;"Hold",$D38&lt;&gt;"Decision"),"Pick a Kind",IF(OR(TRIM($N38)="",ISNUMBER(SEARCH(",",$N38)),ISNUMBER(SEARCH(" and ",$N38)),ISNUMBER(SEARCH(";",$N38)),ISNUMBER(SEARCH("team",$N38)),ISNUMBER(SEARCH("group",$N38))),"Needs one person as Owner",""))))))</f>
        <v/>
      </c>
      <c r="M38" s="21">
        <f>IF(AND($K38=1,$D38="Change",TRIM($G38)=""),1,0)</f>
        <v/>
      </c>
      <c r="N38" s="21">
        <f>IFERROR(LEFT($E38,FIND("(",$E38)-1),$E38)</f>
        <v/>
      </c>
    </row>
    <row r="39" ht="18" customHeight="1">
      <c r="A39" s="16">
        <f>IF($K39=0,"",ROW()-5)</f>
        <v/>
      </c>
      <c r="B39" s="29" t="n"/>
      <c r="C39" s="18" t="n"/>
      <c r="D39" s="17" t="n"/>
      <c r="E39" s="18" t="n"/>
      <c r="F39" s="18" t="n"/>
      <c r="G39" s="18" t="n"/>
      <c r="H39" s="29" t="n"/>
      <c r="I39" s="20">
        <f>IF($K39=0,"",IF($L39&lt;&gt;"","△ "&amp;$L39,IF($M39=1,"△ A Change with nothing in Stop or undo","○ Clear")))</f>
        <v/>
      </c>
      <c r="K39" s="21">
        <f>IF(COUNTA($B39:$H39)=0,0,1)</f>
        <v/>
      </c>
      <c r="L39" s="21">
        <f>IF($K39=0,"",IF(NOT(ISNUMBER($B39)),"No time",IF(AND(ISNUMBER(Details!$C$13),ISNUMBER(Details!$C$14),OR(AND($B39&lt;Details!$C$13,OR($D39&lt;&gt;"Prepare",$B39&lt;Details!$C$13-1)),AND($B39&gt;Details!$C$14,OR($D39&lt;&gt;"Hold",$B39&gt;Details!$C$14+1)))),"Outside the window, and not a Prepare or Hold within a day of it",IF($B39&lt;MAX($B$5:$B38),"Earlier than the step above",IF(AND($D39&lt;&gt;"Prepare",$D39&lt;&gt;"Check",$D39&lt;&gt;"Change",$D39&lt;&gt;"Hold",$D39&lt;&gt;"Decision"),"Pick a Kind",IF(OR(TRIM($N39)="",ISNUMBER(SEARCH(",",$N39)),ISNUMBER(SEARCH(" and ",$N39)),ISNUMBER(SEARCH(";",$N39)),ISNUMBER(SEARCH("team",$N39)),ISNUMBER(SEARCH("group",$N39))),"Needs one person as Owner",""))))))</f>
        <v/>
      </c>
      <c r="M39" s="21">
        <f>IF(AND($K39=1,$D39="Change",TRIM($G39)=""),1,0)</f>
        <v/>
      </c>
      <c r="N39" s="21">
        <f>IFERROR(LEFT($E39,FIND("(",$E39)-1),$E39)</f>
        <v/>
      </c>
    </row>
    <row r="40" ht="18" customHeight="1">
      <c r="A40" s="16">
        <f>IF($K40=0,"",ROW()-5)</f>
        <v/>
      </c>
      <c r="B40" s="29" t="n"/>
      <c r="C40" s="18" t="n"/>
      <c r="D40" s="17" t="n"/>
      <c r="E40" s="18" t="n"/>
      <c r="F40" s="18" t="n"/>
      <c r="G40" s="18" t="n"/>
      <c r="H40" s="29" t="n"/>
      <c r="I40" s="20">
        <f>IF($K40=0,"",IF($L40&lt;&gt;"","△ "&amp;$L40,IF($M40=1,"△ A Change with nothing in Stop or undo","○ Clear")))</f>
        <v/>
      </c>
      <c r="K40" s="21">
        <f>IF(COUNTA($B40:$H40)=0,0,1)</f>
        <v/>
      </c>
      <c r="L40" s="21">
        <f>IF($K40=0,"",IF(NOT(ISNUMBER($B40)),"No time",IF(AND(ISNUMBER(Details!$C$13),ISNUMBER(Details!$C$14),OR(AND($B40&lt;Details!$C$13,OR($D40&lt;&gt;"Prepare",$B40&lt;Details!$C$13-1)),AND($B40&gt;Details!$C$14,OR($D40&lt;&gt;"Hold",$B40&gt;Details!$C$14+1)))),"Outside the window, and not a Prepare or Hold within a day of it",IF($B40&lt;MAX($B$5:$B39),"Earlier than the step above",IF(AND($D40&lt;&gt;"Prepare",$D40&lt;&gt;"Check",$D40&lt;&gt;"Change",$D40&lt;&gt;"Hold",$D40&lt;&gt;"Decision"),"Pick a Kind",IF(OR(TRIM($N40)="",ISNUMBER(SEARCH(",",$N40)),ISNUMBER(SEARCH(" and ",$N40)),ISNUMBER(SEARCH(";",$N40)),ISNUMBER(SEARCH("team",$N40)),ISNUMBER(SEARCH("group",$N40))),"Needs one person as Owner",""))))))</f>
        <v/>
      </c>
      <c r="M40" s="21">
        <f>IF(AND($K40=1,$D40="Change",TRIM($G40)=""),1,0)</f>
        <v/>
      </c>
      <c r="N40" s="21">
        <f>IFERROR(LEFT($E40,FIND("(",$E40)-1),$E40)</f>
        <v/>
      </c>
    </row>
    <row r="41" ht="18" customHeight="1">
      <c r="A41" s="16">
        <f>IF($K41=0,"",ROW()-5)</f>
        <v/>
      </c>
      <c r="B41" s="29" t="n"/>
      <c r="C41" s="18" t="n"/>
      <c r="D41" s="17" t="n"/>
      <c r="E41" s="18" t="n"/>
      <c r="F41" s="18" t="n"/>
      <c r="G41" s="18" t="n"/>
      <c r="H41" s="29" t="n"/>
      <c r="I41" s="20">
        <f>IF($K41=0,"",IF($L41&lt;&gt;"","△ "&amp;$L41,IF($M41=1,"△ A Change with nothing in Stop or undo","○ Clear")))</f>
        <v/>
      </c>
      <c r="K41" s="21">
        <f>IF(COUNTA($B41:$H41)=0,0,1)</f>
        <v/>
      </c>
      <c r="L41" s="21">
        <f>IF($K41=0,"",IF(NOT(ISNUMBER($B41)),"No time",IF(AND(ISNUMBER(Details!$C$13),ISNUMBER(Details!$C$14),OR(AND($B41&lt;Details!$C$13,OR($D41&lt;&gt;"Prepare",$B41&lt;Details!$C$13-1)),AND($B41&gt;Details!$C$14,OR($D41&lt;&gt;"Hold",$B41&gt;Details!$C$14+1)))),"Outside the window, and not a Prepare or Hold within a day of it",IF($B41&lt;MAX($B$5:$B40),"Earlier than the step above",IF(AND($D41&lt;&gt;"Prepare",$D41&lt;&gt;"Check",$D41&lt;&gt;"Change",$D41&lt;&gt;"Hold",$D41&lt;&gt;"Decision"),"Pick a Kind",IF(OR(TRIM($N41)="",ISNUMBER(SEARCH(",",$N41)),ISNUMBER(SEARCH(" and ",$N41)),ISNUMBER(SEARCH(";",$N41)),ISNUMBER(SEARCH("team",$N41)),ISNUMBER(SEARCH("group",$N41))),"Needs one person as Owner",""))))))</f>
        <v/>
      </c>
      <c r="M41" s="21">
        <f>IF(AND($K41=1,$D41="Change",TRIM($G41)=""),1,0)</f>
        <v/>
      </c>
      <c r="N41" s="21">
        <f>IFERROR(LEFT($E41,FIND("(",$E41)-1),$E41)</f>
        <v/>
      </c>
    </row>
    <row r="42" ht="18" customHeight="1">
      <c r="A42" s="16">
        <f>IF($K42=0,"",ROW()-5)</f>
        <v/>
      </c>
      <c r="B42" s="29" t="n"/>
      <c r="C42" s="18" t="n"/>
      <c r="D42" s="17" t="n"/>
      <c r="E42" s="18" t="n"/>
      <c r="F42" s="18" t="n"/>
      <c r="G42" s="18" t="n"/>
      <c r="H42" s="29" t="n"/>
      <c r="I42" s="20">
        <f>IF($K42=0,"",IF($L42&lt;&gt;"","△ "&amp;$L42,IF($M42=1,"△ A Change with nothing in Stop or undo","○ Clear")))</f>
        <v/>
      </c>
      <c r="K42" s="21">
        <f>IF(COUNTA($B42:$H42)=0,0,1)</f>
        <v/>
      </c>
      <c r="L42" s="21">
        <f>IF($K42=0,"",IF(NOT(ISNUMBER($B42)),"No time",IF(AND(ISNUMBER(Details!$C$13),ISNUMBER(Details!$C$14),OR(AND($B42&lt;Details!$C$13,OR($D42&lt;&gt;"Prepare",$B42&lt;Details!$C$13-1)),AND($B42&gt;Details!$C$14,OR($D42&lt;&gt;"Hold",$B42&gt;Details!$C$14+1)))),"Outside the window, and not a Prepare or Hold within a day of it",IF($B42&lt;MAX($B$5:$B41),"Earlier than the step above",IF(AND($D42&lt;&gt;"Prepare",$D42&lt;&gt;"Check",$D42&lt;&gt;"Change",$D42&lt;&gt;"Hold",$D42&lt;&gt;"Decision"),"Pick a Kind",IF(OR(TRIM($N42)="",ISNUMBER(SEARCH(",",$N42)),ISNUMBER(SEARCH(" and ",$N42)),ISNUMBER(SEARCH(";",$N42)),ISNUMBER(SEARCH("team",$N42)),ISNUMBER(SEARCH("group",$N42))),"Needs one person as Owner",""))))))</f>
        <v/>
      </c>
      <c r="M42" s="21">
        <f>IF(AND($K42=1,$D42="Change",TRIM($G42)=""),1,0)</f>
        <v/>
      </c>
      <c r="N42" s="21">
        <f>IFERROR(LEFT($E42,FIND("(",$E42)-1),$E42)</f>
        <v/>
      </c>
    </row>
    <row r="43" ht="18" customHeight="1">
      <c r="A43" s="16">
        <f>IF($K43=0,"",ROW()-5)</f>
        <v/>
      </c>
      <c r="B43" s="29" t="n"/>
      <c r="C43" s="18" t="n"/>
      <c r="D43" s="17" t="n"/>
      <c r="E43" s="18" t="n"/>
      <c r="F43" s="18" t="n"/>
      <c r="G43" s="18" t="n"/>
      <c r="H43" s="29" t="n"/>
      <c r="I43" s="20">
        <f>IF($K43=0,"",IF($L43&lt;&gt;"","△ "&amp;$L43,IF($M43=1,"△ A Change with nothing in Stop or undo","○ Clear")))</f>
        <v/>
      </c>
      <c r="K43" s="21">
        <f>IF(COUNTA($B43:$H43)=0,0,1)</f>
        <v/>
      </c>
      <c r="L43" s="21">
        <f>IF($K43=0,"",IF(NOT(ISNUMBER($B43)),"No time",IF(AND(ISNUMBER(Details!$C$13),ISNUMBER(Details!$C$14),OR(AND($B43&lt;Details!$C$13,OR($D43&lt;&gt;"Prepare",$B43&lt;Details!$C$13-1)),AND($B43&gt;Details!$C$14,OR($D43&lt;&gt;"Hold",$B43&gt;Details!$C$14+1)))),"Outside the window, and not a Prepare or Hold within a day of it",IF($B43&lt;MAX($B$5:$B42),"Earlier than the step above",IF(AND($D43&lt;&gt;"Prepare",$D43&lt;&gt;"Check",$D43&lt;&gt;"Change",$D43&lt;&gt;"Hold",$D43&lt;&gt;"Decision"),"Pick a Kind",IF(OR(TRIM($N43)="",ISNUMBER(SEARCH(",",$N43)),ISNUMBER(SEARCH(" and ",$N43)),ISNUMBER(SEARCH(";",$N43)),ISNUMBER(SEARCH("team",$N43)),ISNUMBER(SEARCH("group",$N43))),"Needs one person as Owner",""))))))</f>
        <v/>
      </c>
      <c r="M43" s="21">
        <f>IF(AND($K43=1,$D43="Change",TRIM($G43)=""),1,0)</f>
        <v/>
      </c>
      <c r="N43" s="21">
        <f>IFERROR(LEFT($E43,FIND("(",$E43)-1),$E43)</f>
        <v/>
      </c>
    </row>
    <row r="44" ht="18" customHeight="1">
      <c r="A44" s="16">
        <f>IF($K44=0,"",ROW()-5)</f>
        <v/>
      </c>
      <c r="B44" s="29" t="n"/>
      <c r="C44" s="18" t="n"/>
      <c r="D44" s="17" t="n"/>
      <c r="E44" s="18" t="n"/>
      <c r="F44" s="18" t="n"/>
      <c r="G44" s="18" t="n"/>
      <c r="H44" s="29" t="n"/>
      <c r="I44" s="20">
        <f>IF($K44=0,"",IF($L44&lt;&gt;"","△ "&amp;$L44,IF($M44=1,"△ A Change with nothing in Stop or undo","○ Clear")))</f>
        <v/>
      </c>
      <c r="K44" s="21">
        <f>IF(COUNTA($B44:$H44)=0,0,1)</f>
        <v/>
      </c>
      <c r="L44" s="21">
        <f>IF($K44=0,"",IF(NOT(ISNUMBER($B44)),"No time",IF(AND(ISNUMBER(Details!$C$13),ISNUMBER(Details!$C$14),OR(AND($B44&lt;Details!$C$13,OR($D44&lt;&gt;"Prepare",$B44&lt;Details!$C$13-1)),AND($B44&gt;Details!$C$14,OR($D44&lt;&gt;"Hold",$B44&gt;Details!$C$14+1)))),"Outside the window, and not a Prepare or Hold within a day of it",IF($B44&lt;MAX($B$5:$B43),"Earlier than the step above",IF(AND($D44&lt;&gt;"Prepare",$D44&lt;&gt;"Check",$D44&lt;&gt;"Change",$D44&lt;&gt;"Hold",$D44&lt;&gt;"Decision"),"Pick a Kind",IF(OR(TRIM($N44)="",ISNUMBER(SEARCH(",",$N44)),ISNUMBER(SEARCH(" and ",$N44)),ISNUMBER(SEARCH(";",$N44)),ISNUMBER(SEARCH("team",$N44)),ISNUMBER(SEARCH("group",$N44))),"Needs one person as Owner",""))))))</f>
        <v/>
      </c>
      <c r="M44" s="21">
        <f>IF(AND($K44=1,$D44="Change",TRIM($G44)=""),1,0)</f>
        <v/>
      </c>
      <c r="N44" s="21">
        <f>IFERROR(LEFT($E44,FIND("(",$E44)-1),$E44)</f>
        <v/>
      </c>
    </row>
    <row r="45" ht="18" customHeight="1">
      <c r="A45" s="16">
        <f>IF($K45=0,"",ROW()-5)</f>
        <v/>
      </c>
      <c r="B45" s="29" t="n"/>
      <c r="C45" s="18" t="n"/>
      <c r="D45" s="17" t="n"/>
      <c r="E45" s="18" t="n"/>
      <c r="F45" s="18" t="n"/>
      <c r="G45" s="18" t="n"/>
      <c r="H45" s="29" t="n"/>
      <c r="I45" s="20">
        <f>IF($K45=0,"",IF($L45&lt;&gt;"","△ "&amp;$L45,IF($M45=1,"△ A Change with nothing in Stop or undo","○ Clear")))</f>
        <v/>
      </c>
      <c r="K45" s="21">
        <f>IF(COUNTA($B45:$H45)=0,0,1)</f>
        <v/>
      </c>
      <c r="L45" s="21">
        <f>IF($K45=0,"",IF(NOT(ISNUMBER($B45)),"No time",IF(AND(ISNUMBER(Details!$C$13),ISNUMBER(Details!$C$14),OR(AND($B45&lt;Details!$C$13,OR($D45&lt;&gt;"Prepare",$B45&lt;Details!$C$13-1)),AND($B45&gt;Details!$C$14,OR($D45&lt;&gt;"Hold",$B45&gt;Details!$C$14+1)))),"Outside the window, and not a Prepare or Hold within a day of it",IF($B45&lt;MAX($B$5:$B44),"Earlier than the step above",IF(AND($D45&lt;&gt;"Prepare",$D45&lt;&gt;"Check",$D45&lt;&gt;"Change",$D45&lt;&gt;"Hold",$D45&lt;&gt;"Decision"),"Pick a Kind",IF(OR(TRIM($N45)="",ISNUMBER(SEARCH(",",$N45)),ISNUMBER(SEARCH(" and ",$N45)),ISNUMBER(SEARCH(";",$N45)),ISNUMBER(SEARCH("team",$N45)),ISNUMBER(SEARCH("group",$N45))),"Needs one person as Owner",""))))))</f>
        <v/>
      </c>
      <c r="M45" s="21">
        <f>IF(AND($K45=1,$D45="Change",TRIM($G45)=""),1,0)</f>
        <v/>
      </c>
      <c r="N45" s="21">
        <f>IFERROR(LEFT($E45,FIND("(",$E45)-1),$E45)</f>
        <v/>
      </c>
    </row>
    <row r="46" ht="18" customHeight="1">
      <c r="A46" s="16">
        <f>IF($K46=0,"",ROW()-5)</f>
        <v/>
      </c>
      <c r="B46" s="29" t="n"/>
      <c r="C46" s="18" t="n"/>
      <c r="D46" s="17" t="n"/>
      <c r="E46" s="18" t="n"/>
      <c r="F46" s="18" t="n"/>
      <c r="G46" s="18" t="n"/>
      <c r="H46" s="29" t="n"/>
      <c r="I46" s="20">
        <f>IF($K46=0,"",IF($L46&lt;&gt;"","△ "&amp;$L46,IF($M46=1,"△ A Change with nothing in Stop or undo","○ Clear")))</f>
        <v/>
      </c>
      <c r="K46" s="21">
        <f>IF(COUNTA($B46:$H46)=0,0,1)</f>
        <v/>
      </c>
      <c r="L46" s="21">
        <f>IF($K46=0,"",IF(NOT(ISNUMBER($B46)),"No time",IF(AND(ISNUMBER(Details!$C$13),ISNUMBER(Details!$C$14),OR(AND($B46&lt;Details!$C$13,OR($D46&lt;&gt;"Prepare",$B46&lt;Details!$C$13-1)),AND($B46&gt;Details!$C$14,OR($D46&lt;&gt;"Hold",$B46&gt;Details!$C$14+1)))),"Outside the window, and not a Prepare or Hold within a day of it",IF($B46&lt;MAX($B$5:$B45),"Earlier than the step above",IF(AND($D46&lt;&gt;"Prepare",$D46&lt;&gt;"Check",$D46&lt;&gt;"Change",$D46&lt;&gt;"Hold",$D46&lt;&gt;"Decision"),"Pick a Kind",IF(OR(TRIM($N46)="",ISNUMBER(SEARCH(",",$N46)),ISNUMBER(SEARCH(" and ",$N46)),ISNUMBER(SEARCH(";",$N46)),ISNUMBER(SEARCH("team",$N46)),ISNUMBER(SEARCH("group",$N46))),"Needs one person as Owner",""))))))</f>
        <v/>
      </c>
      <c r="M46" s="21">
        <f>IF(AND($K46=1,$D46="Change",TRIM($G46)=""),1,0)</f>
        <v/>
      </c>
      <c r="N46" s="21">
        <f>IFERROR(LEFT($E46,FIND("(",$E46)-1),$E46)</f>
        <v/>
      </c>
    </row>
    <row r="47" ht="18" customHeight="1">
      <c r="A47" s="16">
        <f>IF($K47=0,"",ROW()-5)</f>
        <v/>
      </c>
      <c r="B47" s="29" t="n"/>
      <c r="C47" s="18" t="n"/>
      <c r="D47" s="17" t="n"/>
      <c r="E47" s="18" t="n"/>
      <c r="F47" s="18" t="n"/>
      <c r="G47" s="18" t="n"/>
      <c r="H47" s="29" t="n"/>
      <c r="I47" s="20">
        <f>IF($K47=0,"",IF($L47&lt;&gt;"","△ "&amp;$L47,IF($M47=1,"△ A Change with nothing in Stop or undo","○ Clear")))</f>
        <v/>
      </c>
      <c r="K47" s="21">
        <f>IF(COUNTA($B47:$H47)=0,0,1)</f>
        <v/>
      </c>
      <c r="L47" s="21">
        <f>IF($K47=0,"",IF(NOT(ISNUMBER($B47)),"No time",IF(AND(ISNUMBER(Details!$C$13),ISNUMBER(Details!$C$14),OR(AND($B47&lt;Details!$C$13,OR($D47&lt;&gt;"Prepare",$B47&lt;Details!$C$13-1)),AND($B47&gt;Details!$C$14,OR($D47&lt;&gt;"Hold",$B47&gt;Details!$C$14+1)))),"Outside the window, and not a Prepare or Hold within a day of it",IF($B47&lt;MAX($B$5:$B46),"Earlier than the step above",IF(AND($D47&lt;&gt;"Prepare",$D47&lt;&gt;"Check",$D47&lt;&gt;"Change",$D47&lt;&gt;"Hold",$D47&lt;&gt;"Decision"),"Pick a Kind",IF(OR(TRIM($N47)="",ISNUMBER(SEARCH(",",$N47)),ISNUMBER(SEARCH(" and ",$N47)),ISNUMBER(SEARCH(";",$N47)),ISNUMBER(SEARCH("team",$N47)),ISNUMBER(SEARCH("group",$N47))),"Needs one person as Owner",""))))))</f>
        <v/>
      </c>
      <c r="M47" s="21">
        <f>IF(AND($K47=1,$D47="Change",TRIM($G47)=""),1,0)</f>
        <v/>
      </c>
      <c r="N47" s="21">
        <f>IFERROR(LEFT($E47,FIND("(",$E47)-1),$E47)</f>
        <v/>
      </c>
    </row>
    <row r="48" ht="18" customHeight="1">
      <c r="A48" s="16">
        <f>IF($K48=0,"",ROW()-5)</f>
        <v/>
      </c>
      <c r="B48" s="29" t="n"/>
      <c r="C48" s="18" t="n"/>
      <c r="D48" s="17" t="n"/>
      <c r="E48" s="18" t="n"/>
      <c r="F48" s="18" t="n"/>
      <c r="G48" s="18" t="n"/>
      <c r="H48" s="29" t="n"/>
      <c r="I48" s="20">
        <f>IF($K48=0,"",IF($L48&lt;&gt;"","△ "&amp;$L48,IF($M48=1,"△ A Change with nothing in Stop or undo","○ Clear")))</f>
        <v/>
      </c>
      <c r="K48" s="21">
        <f>IF(COUNTA($B48:$H48)=0,0,1)</f>
        <v/>
      </c>
      <c r="L48" s="21">
        <f>IF($K48=0,"",IF(NOT(ISNUMBER($B48)),"No time",IF(AND(ISNUMBER(Details!$C$13),ISNUMBER(Details!$C$14),OR(AND($B48&lt;Details!$C$13,OR($D48&lt;&gt;"Prepare",$B48&lt;Details!$C$13-1)),AND($B48&gt;Details!$C$14,OR($D48&lt;&gt;"Hold",$B48&gt;Details!$C$14+1)))),"Outside the window, and not a Prepare or Hold within a day of it",IF($B48&lt;MAX($B$5:$B47),"Earlier than the step above",IF(AND($D48&lt;&gt;"Prepare",$D48&lt;&gt;"Check",$D48&lt;&gt;"Change",$D48&lt;&gt;"Hold",$D48&lt;&gt;"Decision"),"Pick a Kind",IF(OR(TRIM($N48)="",ISNUMBER(SEARCH(",",$N48)),ISNUMBER(SEARCH(" and ",$N48)),ISNUMBER(SEARCH(";",$N48)),ISNUMBER(SEARCH("team",$N48)),ISNUMBER(SEARCH("group",$N48))),"Needs one person as Owner",""))))))</f>
        <v/>
      </c>
      <c r="M48" s="21">
        <f>IF(AND($K48=1,$D48="Change",TRIM($G48)=""),1,0)</f>
        <v/>
      </c>
      <c r="N48" s="21">
        <f>IFERROR(LEFT($E48,FIND("(",$E48)-1),$E48)</f>
        <v/>
      </c>
    </row>
    <row r="49" ht="18" customHeight="1">
      <c r="A49" s="16">
        <f>IF($K49=0,"",ROW()-5)</f>
        <v/>
      </c>
      <c r="B49" s="29" t="n"/>
      <c r="C49" s="18" t="n"/>
      <c r="D49" s="17" t="n"/>
      <c r="E49" s="18" t="n"/>
      <c r="F49" s="18" t="n"/>
      <c r="G49" s="18" t="n"/>
      <c r="H49" s="29" t="n"/>
      <c r="I49" s="20">
        <f>IF($K49=0,"",IF($L49&lt;&gt;"","△ "&amp;$L49,IF($M49=1,"△ A Change with nothing in Stop or undo","○ Clear")))</f>
        <v/>
      </c>
      <c r="K49" s="21">
        <f>IF(COUNTA($B49:$H49)=0,0,1)</f>
        <v/>
      </c>
      <c r="L49" s="21">
        <f>IF($K49=0,"",IF(NOT(ISNUMBER($B49)),"No time",IF(AND(ISNUMBER(Details!$C$13),ISNUMBER(Details!$C$14),OR(AND($B49&lt;Details!$C$13,OR($D49&lt;&gt;"Prepare",$B49&lt;Details!$C$13-1)),AND($B49&gt;Details!$C$14,OR($D49&lt;&gt;"Hold",$B49&gt;Details!$C$14+1)))),"Outside the window, and not a Prepare or Hold within a day of it",IF($B49&lt;MAX($B$5:$B48),"Earlier than the step above",IF(AND($D49&lt;&gt;"Prepare",$D49&lt;&gt;"Check",$D49&lt;&gt;"Change",$D49&lt;&gt;"Hold",$D49&lt;&gt;"Decision"),"Pick a Kind",IF(OR(TRIM($N49)="",ISNUMBER(SEARCH(",",$N49)),ISNUMBER(SEARCH(" and ",$N49)),ISNUMBER(SEARCH(";",$N49)),ISNUMBER(SEARCH("team",$N49)),ISNUMBER(SEARCH("group",$N49))),"Needs one person as Owner",""))))))</f>
        <v/>
      </c>
      <c r="M49" s="21">
        <f>IF(AND($K49=1,$D49="Change",TRIM($G49)=""),1,0)</f>
        <v/>
      </c>
      <c r="N49" s="21">
        <f>IFERROR(LEFT($E49,FIND("(",$E49)-1),$E49)</f>
        <v/>
      </c>
    </row>
    <row r="50" ht="18" customHeight="1">
      <c r="A50" s="16">
        <f>IF($K50=0,"",ROW()-5)</f>
        <v/>
      </c>
      <c r="B50" s="29" t="n"/>
      <c r="C50" s="18" t="n"/>
      <c r="D50" s="17" t="n"/>
      <c r="E50" s="18" t="n"/>
      <c r="F50" s="18" t="n"/>
      <c r="G50" s="18" t="n"/>
      <c r="H50" s="29" t="n"/>
      <c r="I50" s="20">
        <f>IF($K50=0,"",IF($L50&lt;&gt;"","△ "&amp;$L50,IF($M50=1,"△ A Change with nothing in Stop or undo","○ Clear")))</f>
        <v/>
      </c>
      <c r="K50" s="21">
        <f>IF(COUNTA($B50:$H50)=0,0,1)</f>
        <v/>
      </c>
      <c r="L50" s="21">
        <f>IF($K50=0,"",IF(NOT(ISNUMBER($B50)),"No time",IF(AND(ISNUMBER(Details!$C$13),ISNUMBER(Details!$C$14),OR(AND($B50&lt;Details!$C$13,OR($D50&lt;&gt;"Prepare",$B50&lt;Details!$C$13-1)),AND($B50&gt;Details!$C$14,OR($D50&lt;&gt;"Hold",$B50&gt;Details!$C$14+1)))),"Outside the window, and not a Prepare or Hold within a day of it",IF($B50&lt;MAX($B$5:$B49),"Earlier than the step above",IF(AND($D50&lt;&gt;"Prepare",$D50&lt;&gt;"Check",$D50&lt;&gt;"Change",$D50&lt;&gt;"Hold",$D50&lt;&gt;"Decision"),"Pick a Kind",IF(OR(TRIM($N50)="",ISNUMBER(SEARCH(",",$N50)),ISNUMBER(SEARCH(" and ",$N50)),ISNUMBER(SEARCH(";",$N50)),ISNUMBER(SEARCH("team",$N50)),ISNUMBER(SEARCH("group",$N50))),"Needs one person as Owner",""))))))</f>
        <v/>
      </c>
      <c r="M50" s="21">
        <f>IF(AND($K50=1,$D50="Change",TRIM($G50)=""),1,0)</f>
        <v/>
      </c>
      <c r="N50" s="21">
        <f>IFERROR(LEFT($E50,FIND("(",$E50)-1),$E50)</f>
        <v/>
      </c>
    </row>
    <row r="51" ht="18" customHeight="1">
      <c r="A51" s="16">
        <f>IF($K51=0,"",ROW()-5)</f>
        <v/>
      </c>
      <c r="B51" s="29" t="n"/>
      <c r="C51" s="18" t="n"/>
      <c r="D51" s="17" t="n"/>
      <c r="E51" s="18" t="n"/>
      <c r="F51" s="18" t="n"/>
      <c r="G51" s="18" t="n"/>
      <c r="H51" s="29" t="n"/>
      <c r="I51" s="20">
        <f>IF($K51=0,"",IF($L51&lt;&gt;"","△ "&amp;$L51,IF($M51=1,"△ A Change with nothing in Stop or undo","○ Clear")))</f>
        <v/>
      </c>
      <c r="K51" s="21">
        <f>IF(COUNTA($B51:$H51)=0,0,1)</f>
        <v/>
      </c>
      <c r="L51" s="21">
        <f>IF($K51=0,"",IF(NOT(ISNUMBER($B51)),"No time",IF(AND(ISNUMBER(Details!$C$13),ISNUMBER(Details!$C$14),OR(AND($B51&lt;Details!$C$13,OR($D51&lt;&gt;"Prepare",$B51&lt;Details!$C$13-1)),AND($B51&gt;Details!$C$14,OR($D51&lt;&gt;"Hold",$B51&gt;Details!$C$14+1)))),"Outside the window, and not a Prepare or Hold within a day of it",IF($B51&lt;MAX($B$5:$B50),"Earlier than the step above",IF(AND($D51&lt;&gt;"Prepare",$D51&lt;&gt;"Check",$D51&lt;&gt;"Change",$D51&lt;&gt;"Hold",$D51&lt;&gt;"Decision"),"Pick a Kind",IF(OR(TRIM($N51)="",ISNUMBER(SEARCH(",",$N51)),ISNUMBER(SEARCH(" and ",$N51)),ISNUMBER(SEARCH(";",$N51)),ISNUMBER(SEARCH("team",$N51)),ISNUMBER(SEARCH("group",$N51))),"Needs one person as Owner",""))))))</f>
        <v/>
      </c>
      <c r="M51" s="21">
        <f>IF(AND($K51=1,$D51="Change",TRIM($G51)=""),1,0)</f>
        <v/>
      </c>
      <c r="N51" s="21">
        <f>IFERROR(LEFT($E51,FIND("(",$E51)-1),$E51)</f>
        <v/>
      </c>
    </row>
    <row r="52" ht="18" customHeight="1">
      <c r="A52" s="16">
        <f>IF($K52=0,"",ROW()-5)</f>
        <v/>
      </c>
      <c r="B52" s="29" t="n"/>
      <c r="C52" s="18" t="n"/>
      <c r="D52" s="17" t="n"/>
      <c r="E52" s="18" t="n"/>
      <c r="F52" s="18" t="n"/>
      <c r="G52" s="18" t="n"/>
      <c r="H52" s="29" t="n"/>
      <c r="I52" s="20">
        <f>IF($K52=0,"",IF($L52&lt;&gt;"","△ "&amp;$L52,IF($M52=1,"△ A Change with nothing in Stop or undo","○ Clear")))</f>
        <v/>
      </c>
      <c r="K52" s="21">
        <f>IF(COUNTA($B52:$H52)=0,0,1)</f>
        <v/>
      </c>
      <c r="L52" s="21">
        <f>IF($K52=0,"",IF(NOT(ISNUMBER($B52)),"No time",IF(AND(ISNUMBER(Details!$C$13),ISNUMBER(Details!$C$14),OR(AND($B52&lt;Details!$C$13,OR($D52&lt;&gt;"Prepare",$B52&lt;Details!$C$13-1)),AND($B52&gt;Details!$C$14,OR($D52&lt;&gt;"Hold",$B52&gt;Details!$C$14+1)))),"Outside the window, and not a Prepare or Hold within a day of it",IF($B52&lt;MAX($B$5:$B51),"Earlier than the step above",IF(AND($D52&lt;&gt;"Prepare",$D52&lt;&gt;"Check",$D52&lt;&gt;"Change",$D52&lt;&gt;"Hold",$D52&lt;&gt;"Decision"),"Pick a Kind",IF(OR(TRIM($N52)="",ISNUMBER(SEARCH(",",$N52)),ISNUMBER(SEARCH(" and ",$N52)),ISNUMBER(SEARCH(";",$N52)),ISNUMBER(SEARCH("team",$N52)),ISNUMBER(SEARCH("group",$N52))),"Needs one person as Owner",""))))))</f>
        <v/>
      </c>
      <c r="M52" s="21">
        <f>IF(AND($K52=1,$D52="Change",TRIM($G52)=""),1,0)</f>
        <v/>
      </c>
      <c r="N52" s="21">
        <f>IFERROR(LEFT($E52,FIND("(",$E52)-1),$E52)</f>
        <v/>
      </c>
    </row>
    <row r="53" ht="18" customHeight="1">
      <c r="A53" s="16">
        <f>IF($K53=0,"",ROW()-5)</f>
        <v/>
      </c>
      <c r="B53" s="29" t="n"/>
      <c r="C53" s="18" t="n"/>
      <c r="D53" s="17" t="n"/>
      <c r="E53" s="18" t="n"/>
      <c r="F53" s="18" t="n"/>
      <c r="G53" s="18" t="n"/>
      <c r="H53" s="29" t="n"/>
      <c r="I53" s="20">
        <f>IF($K53=0,"",IF($L53&lt;&gt;"","△ "&amp;$L53,IF($M53=1,"△ A Change with nothing in Stop or undo","○ Clear")))</f>
        <v/>
      </c>
      <c r="K53" s="21">
        <f>IF(COUNTA($B53:$H53)=0,0,1)</f>
        <v/>
      </c>
      <c r="L53" s="21">
        <f>IF($K53=0,"",IF(NOT(ISNUMBER($B53)),"No time",IF(AND(ISNUMBER(Details!$C$13),ISNUMBER(Details!$C$14),OR(AND($B53&lt;Details!$C$13,OR($D53&lt;&gt;"Prepare",$B53&lt;Details!$C$13-1)),AND($B53&gt;Details!$C$14,OR($D53&lt;&gt;"Hold",$B53&gt;Details!$C$14+1)))),"Outside the window, and not a Prepare or Hold within a day of it",IF($B53&lt;MAX($B$5:$B52),"Earlier than the step above",IF(AND($D53&lt;&gt;"Prepare",$D53&lt;&gt;"Check",$D53&lt;&gt;"Change",$D53&lt;&gt;"Hold",$D53&lt;&gt;"Decision"),"Pick a Kind",IF(OR(TRIM($N53)="",ISNUMBER(SEARCH(",",$N53)),ISNUMBER(SEARCH(" and ",$N53)),ISNUMBER(SEARCH(";",$N53)),ISNUMBER(SEARCH("team",$N53)),ISNUMBER(SEARCH("group",$N53))),"Needs one person as Owner",""))))))</f>
        <v/>
      </c>
      <c r="M53" s="21">
        <f>IF(AND($K53=1,$D53="Change",TRIM($G53)=""),1,0)</f>
        <v/>
      </c>
      <c r="N53" s="21">
        <f>IFERROR(LEFT($E53,FIND("(",$E53)-1),$E53)</f>
        <v/>
      </c>
    </row>
    <row r="54" ht="18" customHeight="1">
      <c r="A54" s="16">
        <f>IF($K54=0,"",ROW()-5)</f>
        <v/>
      </c>
      <c r="B54" s="29" t="n"/>
      <c r="C54" s="18" t="n"/>
      <c r="D54" s="17" t="n"/>
      <c r="E54" s="18" t="n"/>
      <c r="F54" s="18" t="n"/>
      <c r="G54" s="18" t="n"/>
      <c r="H54" s="29" t="n"/>
      <c r="I54" s="20">
        <f>IF($K54=0,"",IF($L54&lt;&gt;"","△ "&amp;$L54,IF($M54=1,"△ A Change with nothing in Stop or undo","○ Clear")))</f>
        <v/>
      </c>
      <c r="K54" s="21">
        <f>IF(COUNTA($B54:$H54)=0,0,1)</f>
        <v/>
      </c>
      <c r="L54" s="21">
        <f>IF($K54=0,"",IF(NOT(ISNUMBER($B54)),"No time",IF(AND(ISNUMBER(Details!$C$13),ISNUMBER(Details!$C$14),OR(AND($B54&lt;Details!$C$13,OR($D54&lt;&gt;"Prepare",$B54&lt;Details!$C$13-1)),AND($B54&gt;Details!$C$14,OR($D54&lt;&gt;"Hold",$B54&gt;Details!$C$14+1)))),"Outside the window, and not a Prepare or Hold within a day of it",IF($B54&lt;MAX($B$5:$B53),"Earlier than the step above",IF(AND($D54&lt;&gt;"Prepare",$D54&lt;&gt;"Check",$D54&lt;&gt;"Change",$D54&lt;&gt;"Hold",$D54&lt;&gt;"Decision"),"Pick a Kind",IF(OR(TRIM($N54)="",ISNUMBER(SEARCH(",",$N54)),ISNUMBER(SEARCH(" and ",$N54)),ISNUMBER(SEARCH(";",$N54)),ISNUMBER(SEARCH("team",$N54)),ISNUMBER(SEARCH("group",$N54))),"Needs one person as Owner",""))))))</f>
        <v/>
      </c>
      <c r="M54" s="21">
        <f>IF(AND($K54=1,$D54="Change",TRIM($G54)=""),1,0)</f>
        <v/>
      </c>
      <c r="N54" s="21">
        <f>IFERROR(LEFT($E54,FIND("(",$E54)-1),$E54)</f>
        <v/>
      </c>
    </row>
    <row r="55" ht="18" customHeight="1">
      <c r="A55" s="16">
        <f>IF($K55=0,"",ROW()-5)</f>
        <v/>
      </c>
      <c r="B55" s="29" t="n"/>
      <c r="C55" s="18" t="n"/>
      <c r="D55" s="17" t="n"/>
      <c r="E55" s="18" t="n"/>
      <c r="F55" s="18" t="n"/>
      <c r="G55" s="18" t="n"/>
      <c r="H55" s="29" t="n"/>
      <c r="I55" s="20">
        <f>IF($K55=0,"",IF($L55&lt;&gt;"","△ "&amp;$L55,IF($M55=1,"△ A Change with nothing in Stop or undo","○ Clear")))</f>
        <v/>
      </c>
      <c r="K55" s="21">
        <f>IF(COUNTA($B55:$H55)=0,0,1)</f>
        <v/>
      </c>
      <c r="L55" s="21">
        <f>IF($K55=0,"",IF(NOT(ISNUMBER($B55)),"No time",IF(AND(ISNUMBER(Details!$C$13),ISNUMBER(Details!$C$14),OR(AND($B55&lt;Details!$C$13,OR($D55&lt;&gt;"Prepare",$B55&lt;Details!$C$13-1)),AND($B55&gt;Details!$C$14,OR($D55&lt;&gt;"Hold",$B55&gt;Details!$C$14+1)))),"Outside the window, and not a Prepare or Hold within a day of it",IF($B55&lt;MAX($B$5:$B54),"Earlier than the step above",IF(AND($D55&lt;&gt;"Prepare",$D55&lt;&gt;"Check",$D55&lt;&gt;"Change",$D55&lt;&gt;"Hold",$D55&lt;&gt;"Decision"),"Pick a Kind",IF(OR(TRIM($N55)="",ISNUMBER(SEARCH(",",$N55)),ISNUMBER(SEARCH(" and ",$N55)),ISNUMBER(SEARCH(";",$N55)),ISNUMBER(SEARCH("team",$N55)),ISNUMBER(SEARCH("group",$N55))),"Needs one person as Owner",""))))))</f>
        <v/>
      </c>
      <c r="M55" s="21">
        <f>IF(AND($K55=1,$D55="Change",TRIM($G55)=""),1,0)</f>
        <v/>
      </c>
      <c r="N55" s="21">
        <f>IFERROR(LEFT($E55,FIND("(",$E55)-1),$E55)</f>
        <v/>
      </c>
    </row>
    <row r="56" ht="18" customHeight="1">
      <c r="A56" s="16">
        <f>IF($K56=0,"",ROW()-5)</f>
        <v/>
      </c>
      <c r="B56" s="29" t="n"/>
      <c r="C56" s="18" t="n"/>
      <c r="D56" s="17" t="n"/>
      <c r="E56" s="18" t="n"/>
      <c r="F56" s="18" t="n"/>
      <c r="G56" s="18" t="n"/>
      <c r="H56" s="29" t="n"/>
      <c r="I56" s="20">
        <f>IF($K56=0,"",IF($L56&lt;&gt;"","△ "&amp;$L56,IF($M56=1,"△ A Change with nothing in Stop or undo","○ Clear")))</f>
        <v/>
      </c>
      <c r="K56" s="21">
        <f>IF(COUNTA($B56:$H56)=0,0,1)</f>
        <v/>
      </c>
      <c r="L56" s="21">
        <f>IF($K56=0,"",IF(NOT(ISNUMBER($B56)),"No time",IF(AND(ISNUMBER(Details!$C$13),ISNUMBER(Details!$C$14),OR(AND($B56&lt;Details!$C$13,OR($D56&lt;&gt;"Prepare",$B56&lt;Details!$C$13-1)),AND($B56&gt;Details!$C$14,OR($D56&lt;&gt;"Hold",$B56&gt;Details!$C$14+1)))),"Outside the window, and not a Prepare or Hold within a day of it",IF($B56&lt;MAX($B$5:$B55),"Earlier than the step above",IF(AND($D56&lt;&gt;"Prepare",$D56&lt;&gt;"Check",$D56&lt;&gt;"Change",$D56&lt;&gt;"Hold",$D56&lt;&gt;"Decision"),"Pick a Kind",IF(OR(TRIM($N56)="",ISNUMBER(SEARCH(",",$N56)),ISNUMBER(SEARCH(" and ",$N56)),ISNUMBER(SEARCH(";",$N56)),ISNUMBER(SEARCH("team",$N56)),ISNUMBER(SEARCH("group",$N56))),"Needs one person as Owner",""))))))</f>
        <v/>
      </c>
      <c r="M56" s="21">
        <f>IF(AND($K56=1,$D56="Change",TRIM($G56)=""),1,0)</f>
        <v/>
      </c>
      <c r="N56" s="21">
        <f>IFERROR(LEFT($E56,FIND("(",$E56)-1),$E56)</f>
        <v/>
      </c>
    </row>
    <row r="57" ht="18" customHeight="1">
      <c r="A57" s="16">
        <f>IF($K57=0,"",ROW()-5)</f>
        <v/>
      </c>
      <c r="B57" s="29" t="n"/>
      <c r="C57" s="18" t="n"/>
      <c r="D57" s="17" t="n"/>
      <c r="E57" s="18" t="n"/>
      <c r="F57" s="18" t="n"/>
      <c r="G57" s="18" t="n"/>
      <c r="H57" s="29" t="n"/>
      <c r="I57" s="20">
        <f>IF($K57=0,"",IF($L57&lt;&gt;"","△ "&amp;$L57,IF($M57=1,"△ A Change with nothing in Stop or undo","○ Clear")))</f>
        <v/>
      </c>
      <c r="K57" s="21">
        <f>IF(COUNTA($B57:$H57)=0,0,1)</f>
        <v/>
      </c>
      <c r="L57" s="21">
        <f>IF($K57=0,"",IF(NOT(ISNUMBER($B57)),"No time",IF(AND(ISNUMBER(Details!$C$13),ISNUMBER(Details!$C$14),OR(AND($B57&lt;Details!$C$13,OR($D57&lt;&gt;"Prepare",$B57&lt;Details!$C$13-1)),AND($B57&gt;Details!$C$14,OR($D57&lt;&gt;"Hold",$B57&gt;Details!$C$14+1)))),"Outside the window, and not a Prepare or Hold within a day of it",IF($B57&lt;MAX($B$5:$B56),"Earlier than the step above",IF(AND($D57&lt;&gt;"Prepare",$D57&lt;&gt;"Check",$D57&lt;&gt;"Change",$D57&lt;&gt;"Hold",$D57&lt;&gt;"Decision"),"Pick a Kind",IF(OR(TRIM($N57)="",ISNUMBER(SEARCH(",",$N57)),ISNUMBER(SEARCH(" and ",$N57)),ISNUMBER(SEARCH(";",$N57)),ISNUMBER(SEARCH("team",$N57)),ISNUMBER(SEARCH("group",$N57))),"Needs one person as Owner",""))))))</f>
        <v/>
      </c>
      <c r="M57" s="21">
        <f>IF(AND($K57=1,$D57="Change",TRIM($G57)=""),1,0)</f>
        <v/>
      </c>
      <c r="N57" s="21">
        <f>IFERROR(LEFT($E57,FIND("(",$E57)-1),$E57)</f>
        <v/>
      </c>
    </row>
    <row r="58" ht="18" customHeight="1">
      <c r="A58" s="16">
        <f>IF($K58=0,"",ROW()-5)</f>
        <v/>
      </c>
      <c r="B58" s="29" t="n"/>
      <c r="C58" s="18" t="n"/>
      <c r="D58" s="17" t="n"/>
      <c r="E58" s="18" t="n"/>
      <c r="F58" s="18" t="n"/>
      <c r="G58" s="18" t="n"/>
      <c r="H58" s="29" t="n"/>
      <c r="I58" s="20">
        <f>IF($K58=0,"",IF($L58&lt;&gt;"","△ "&amp;$L58,IF($M58=1,"△ A Change with nothing in Stop or undo","○ Clear")))</f>
        <v/>
      </c>
      <c r="K58" s="21">
        <f>IF(COUNTA($B58:$H58)=0,0,1)</f>
        <v/>
      </c>
      <c r="L58" s="21">
        <f>IF($K58=0,"",IF(NOT(ISNUMBER($B58)),"No time",IF(AND(ISNUMBER(Details!$C$13),ISNUMBER(Details!$C$14),OR(AND($B58&lt;Details!$C$13,OR($D58&lt;&gt;"Prepare",$B58&lt;Details!$C$13-1)),AND($B58&gt;Details!$C$14,OR($D58&lt;&gt;"Hold",$B58&gt;Details!$C$14+1)))),"Outside the window, and not a Prepare or Hold within a day of it",IF($B58&lt;MAX($B$5:$B57),"Earlier than the step above",IF(AND($D58&lt;&gt;"Prepare",$D58&lt;&gt;"Check",$D58&lt;&gt;"Change",$D58&lt;&gt;"Hold",$D58&lt;&gt;"Decision"),"Pick a Kind",IF(OR(TRIM($N58)="",ISNUMBER(SEARCH(",",$N58)),ISNUMBER(SEARCH(" and ",$N58)),ISNUMBER(SEARCH(";",$N58)),ISNUMBER(SEARCH("team",$N58)),ISNUMBER(SEARCH("group",$N58))),"Needs one person as Owner",""))))))</f>
        <v/>
      </c>
      <c r="M58" s="21">
        <f>IF(AND($K58=1,$D58="Change",TRIM($G58)=""),1,0)</f>
        <v/>
      </c>
      <c r="N58" s="21">
        <f>IFERROR(LEFT($E58,FIND("(",$E58)-1),$E58)</f>
        <v/>
      </c>
    </row>
    <row r="59" ht="18" customHeight="1">
      <c r="A59" s="16">
        <f>IF($K59=0,"",ROW()-5)</f>
        <v/>
      </c>
      <c r="B59" s="29" t="n"/>
      <c r="C59" s="18" t="n"/>
      <c r="D59" s="17" t="n"/>
      <c r="E59" s="18" t="n"/>
      <c r="F59" s="18" t="n"/>
      <c r="G59" s="18" t="n"/>
      <c r="H59" s="29" t="n"/>
      <c r="I59" s="20">
        <f>IF($K59=0,"",IF($L59&lt;&gt;"","△ "&amp;$L59,IF($M59=1,"△ A Change with nothing in Stop or undo","○ Clear")))</f>
        <v/>
      </c>
      <c r="K59" s="21">
        <f>IF(COUNTA($B59:$H59)=0,0,1)</f>
        <v/>
      </c>
      <c r="L59" s="21">
        <f>IF($K59=0,"",IF(NOT(ISNUMBER($B59)),"No time",IF(AND(ISNUMBER(Details!$C$13),ISNUMBER(Details!$C$14),OR(AND($B59&lt;Details!$C$13,OR($D59&lt;&gt;"Prepare",$B59&lt;Details!$C$13-1)),AND($B59&gt;Details!$C$14,OR($D59&lt;&gt;"Hold",$B59&gt;Details!$C$14+1)))),"Outside the window, and not a Prepare or Hold within a day of it",IF($B59&lt;MAX($B$5:$B58),"Earlier than the step above",IF(AND($D59&lt;&gt;"Prepare",$D59&lt;&gt;"Check",$D59&lt;&gt;"Change",$D59&lt;&gt;"Hold",$D59&lt;&gt;"Decision"),"Pick a Kind",IF(OR(TRIM($N59)="",ISNUMBER(SEARCH(",",$N59)),ISNUMBER(SEARCH(" and ",$N59)),ISNUMBER(SEARCH(";",$N59)),ISNUMBER(SEARCH("team",$N59)),ISNUMBER(SEARCH("group",$N59))),"Needs one person as Owner",""))))))</f>
        <v/>
      </c>
      <c r="M59" s="21">
        <f>IF(AND($K59=1,$D59="Change",TRIM($G59)=""),1,0)</f>
        <v/>
      </c>
      <c r="N59" s="21">
        <f>IFERROR(LEFT($E59,FIND("(",$E59)-1),$E59)</f>
        <v/>
      </c>
    </row>
    <row r="60" ht="18" customHeight="1">
      <c r="A60" s="16">
        <f>IF($K60=0,"",ROW()-5)</f>
        <v/>
      </c>
      <c r="B60" s="29" t="n"/>
      <c r="C60" s="18" t="n"/>
      <c r="D60" s="17" t="n"/>
      <c r="E60" s="18" t="n"/>
      <c r="F60" s="18" t="n"/>
      <c r="G60" s="18" t="n"/>
      <c r="H60" s="29" t="n"/>
      <c r="I60" s="20">
        <f>IF($K60=0,"",IF($L60&lt;&gt;"","△ "&amp;$L60,IF($M60=1,"△ A Change with nothing in Stop or undo","○ Clear")))</f>
        <v/>
      </c>
      <c r="K60" s="21">
        <f>IF(COUNTA($B60:$H60)=0,0,1)</f>
        <v/>
      </c>
      <c r="L60" s="21">
        <f>IF($K60=0,"",IF(NOT(ISNUMBER($B60)),"No time",IF(AND(ISNUMBER(Details!$C$13),ISNUMBER(Details!$C$14),OR(AND($B60&lt;Details!$C$13,OR($D60&lt;&gt;"Prepare",$B60&lt;Details!$C$13-1)),AND($B60&gt;Details!$C$14,OR($D60&lt;&gt;"Hold",$B60&gt;Details!$C$14+1)))),"Outside the window, and not a Prepare or Hold within a day of it",IF($B60&lt;MAX($B$5:$B59),"Earlier than the step above",IF(AND($D60&lt;&gt;"Prepare",$D60&lt;&gt;"Check",$D60&lt;&gt;"Change",$D60&lt;&gt;"Hold",$D60&lt;&gt;"Decision"),"Pick a Kind",IF(OR(TRIM($N60)="",ISNUMBER(SEARCH(",",$N60)),ISNUMBER(SEARCH(" and ",$N60)),ISNUMBER(SEARCH(";",$N60)),ISNUMBER(SEARCH("team",$N60)),ISNUMBER(SEARCH("group",$N60))),"Needs one person as Owner",""))))))</f>
        <v/>
      </c>
      <c r="M60" s="21">
        <f>IF(AND($K60=1,$D60="Change",TRIM($G60)=""),1,0)</f>
        <v/>
      </c>
      <c r="N60" s="21">
        <f>IFERROR(LEFT($E60,FIND("(",$E60)-1),$E60)</f>
        <v/>
      </c>
    </row>
    <row r="61" ht="18" customHeight="1">
      <c r="A61" s="16">
        <f>IF($K61=0,"",ROW()-5)</f>
        <v/>
      </c>
      <c r="B61" s="29" t="n"/>
      <c r="C61" s="18" t="n"/>
      <c r="D61" s="17" t="n"/>
      <c r="E61" s="18" t="n"/>
      <c r="F61" s="18" t="n"/>
      <c r="G61" s="18" t="n"/>
      <c r="H61" s="29" t="n"/>
      <c r="I61" s="20">
        <f>IF($K61=0,"",IF($L61&lt;&gt;"","△ "&amp;$L61,IF($M61=1,"△ A Change with nothing in Stop or undo","○ Clear")))</f>
        <v/>
      </c>
      <c r="K61" s="21">
        <f>IF(COUNTA($B61:$H61)=0,0,1)</f>
        <v/>
      </c>
      <c r="L61" s="21">
        <f>IF($K61=0,"",IF(NOT(ISNUMBER($B61)),"No time",IF(AND(ISNUMBER(Details!$C$13),ISNUMBER(Details!$C$14),OR(AND($B61&lt;Details!$C$13,OR($D61&lt;&gt;"Prepare",$B61&lt;Details!$C$13-1)),AND($B61&gt;Details!$C$14,OR($D61&lt;&gt;"Hold",$B61&gt;Details!$C$14+1)))),"Outside the window, and not a Prepare or Hold within a day of it",IF($B61&lt;MAX($B$5:$B60),"Earlier than the step above",IF(AND($D61&lt;&gt;"Prepare",$D61&lt;&gt;"Check",$D61&lt;&gt;"Change",$D61&lt;&gt;"Hold",$D61&lt;&gt;"Decision"),"Pick a Kind",IF(OR(TRIM($N61)="",ISNUMBER(SEARCH(",",$N61)),ISNUMBER(SEARCH(" and ",$N61)),ISNUMBER(SEARCH(";",$N61)),ISNUMBER(SEARCH("team",$N61)),ISNUMBER(SEARCH("group",$N61))),"Needs one person as Owner",""))))))</f>
        <v/>
      </c>
      <c r="M61" s="21">
        <f>IF(AND($K61=1,$D61="Change",TRIM($G61)=""),1,0)</f>
        <v/>
      </c>
      <c r="N61" s="21">
        <f>IFERROR(LEFT($E61,FIND("(",$E61)-1),$E61)</f>
        <v/>
      </c>
    </row>
    <row r="62" ht="18" customHeight="1">
      <c r="A62" s="16">
        <f>IF($K62=0,"",ROW()-5)</f>
        <v/>
      </c>
      <c r="B62" s="29" t="n"/>
      <c r="C62" s="18" t="n"/>
      <c r="D62" s="17" t="n"/>
      <c r="E62" s="18" t="n"/>
      <c r="F62" s="18" t="n"/>
      <c r="G62" s="18" t="n"/>
      <c r="H62" s="29" t="n"/>
      <c r="I62" s="20">
        <f>IF($K62=0,"",IF($L62&lt;&gt;"","△ "&amp;$L62,IF($M62=1,"△ A Change with nothing in Stop or undo","○ Clear")))</f>
        <v/>
      </c>
      <c r="K62" s="21">
        <f>IF(COUNTA($B62:$H62)=0,0,1)</f>
        <v/>
      </c>
      <c r="L62" s="21">
        <f>IF($K62=0,"",IF(NOT(ISNUMBER($B62)),"No time",IF(AND(ISNUMBER(Details!$C$13),ISNUMBER(Details!$C$14),OR(AND($B62&lt;Details!$C$13,OR($D62&lt;&gt;"Prepare",$B62&lt;Details!$C$13-1)),AND($B62&gt;Details!$C$14,OR($D62&lt;&gt;"Hold",$B62&gt;Details!$C$14+1)))),"Outside the window, and not a Prepare or Hold within a day of it",IF($B62&lt;MAX($B$5:$B61),"Earlier than the step above",IF(AND($D62&lt;&gt;"Prepare",$D62&lt;&gt;"Check",$D62&lt;&gt;"Change",$D62&lt;&gt;"Hold",$D62&lt;&gt;"Decision"),"Pick a Kind",IF(OR(TRIM($N62)="",ISNUMBER(SEARCH(",",$N62)),ISNUMBER(SEARCH(" and ",$N62)),ISNUMBER(SEARCH(";",$N62)),ISNUMBER(SEARCH("team",$N62)),ISNUMBER(SEARCH("group",$N62))),"Needs one person as Owner",""))))))</f>
        <v/>
      </c>
      <c r="M62" s="21">
        <f>IF(AND($K62=1,$D62="Change",TRIM($G62)=""),1,0)</f>
        <v/>
      </c>
      <c r="N62" s="21">
        <f>IFERROR(LEFT($E62,FIND("(",$E62)-1),$E62)</f>
        <v/>
      </c>
    </row>
    <row r="63" ht="18" customHeight="1">
      <c r="A63" s="16">
        <f>IF($K63=0,"",ROW()-5)</f>
        <v/>
      </c>
      <c r="B63" s="29" t="n"/>
      <c r="C63" s="18" t="n"/>
      <c r="D63" s="17" t="n"/>
      <c r="E63" s="18" t="n"/>
      <c r="F63" s="18" t="n"/>
      <c r="G63" s="18" t="n"/>
      <c r="H63" s="29" t="n"/>
      <c r="I63" s="20">
        <f>IF($K63=0,"",IF($L63&lt;&gt;"","△ "&amp;$L63,IF($M63=1,"△ A Change with nothing in Stop or undo","○ Clear")))</f>
        <v/>
      </c>
      <c r="K63" s="21">
        <f>IF(COUNTA($B63:$H63)=0,0,1)</f>
        <v/>
      </c>
      <c r="L63" s="21">
        <f>IF($K63=0,"",IF(NOT(ISNUMBER($B63)),"No time",IF(AND(ISNUMBER(Details!$C$13),ISNUMBER(Details!$C$14),OR(AND($B63&lt;Details!$C$13,OR($D63&lt;&gt;"Prepare",$B63&lt;Details!$C$13-1)),AND($B63&gt;Details!$C$14,OR($D63&lt;&gt;"Hold",$B63&gt;Details!$C$14+1)))),"Outside the window, and not a Prepare or Hold within a day of it",IF($B63&lt;MAX($B$5:$B62),"Earlier than the step above",IF(AND($D63&lt;&gt;"Prepare",$D63&lt;&gt;"Check",$D63&lt;&gt;"Change",$D63&lt;&gt;"Hold",$D63&lt;&gt;"Decision"),"Pick a Kind",IF(OR(TRIM($N63)="",ISNUMBER(SEARCH(",",$N63)),ISNUMBER(SEARCH(" and ",$N63)),ISNUMBER(SEARCH(";",$N63)),ISNUMBER(SEARCH("team",$N63)),ISNUMBER(SEARCH("group",$N63))),"Needs one person as Owner",""))))))</f>
        <v/>
      </c>
      <c r="M63" s="21">
        <f>IF(AND($K63=1,$D63="Change",TRIM($G63)=""),1,0)</f>
        <v/>
      </c>
      <c r="N63" s="21">
        <f>IFERROR(LEFT($E63,FIND("(",$E63)-1),$E63)</f>
        <v/>
      </c>
    </row>
    <row r="64" ht="18" customHeight="1">
      <c r="A64" s="16">
        <f>IF($K64=0,"",ROW()-5)</f>
        <v/>
      </c>
      <c r="B64" s="29" t="n"/>
      <c r="C64" s="18" t="n"/>
      <c r="D64" s="17" t="n"/>
      <c r="E64" s="18" t="n"/>
      <c r="F64" s="18" t="n"/>
      <c r="G64" s="18" t="n"/>
      <c r="H64" s="29" t="n"/>
      <c r="I64" s="20">
        <f>IF($K64=0,"",IF($L64&lt;&gt;"","△ "&amp;$L64,IF($M64=1,"△ A Change with nothing in Stop or undo","○ Clear")))</f>
        <v/>
      </c>
      <c r="K64" s="21">
        <f>IF(COUNTA($B64:$H64)=0,0,1)</f>
        <v/>
      </c>
      <c r="L64" s="21">
        <f>IF($K64=0,"",IF(NOT(ISNUMBER($B64)),"No time",IF(AND(ISNUMBER(Details!$C$13),ISNUMBER(Details!$C$14),OR(AND($B64&lt;Details!$C$13,OR($D64&lt;&gt;"Prepare",$B64&lt;Details!$C$13-1)),AND($B64&gt;Details!$C$14,OR($D64&lt;&gt;"Hold",$B64&gt;Details!$C$14+1)))),"Outside the window, and not a Prepare or Hold within a day of it",IF($B64&lt;MAX($B$5:$B63),"Earlier than the step above",IF(AND($D64&lt;&gt;"Prepare",$D64&lt;&gt;"Check",$D64&lt;&gt;"Change",$D64&lt;&gt;"Hold",$D64&lt;&gt;"Decision"),"Pick a Kind",IF(OR(TRIM($N64)="",ISNUMBER(SEARCH(",",$N64)),ISNUMBER(SEARCH(" and ",$N64)),ISNUMBER(SEARCH(";",$N64)),ISNUMBER(SEARCH("team",$N64)),ISNUMBER(SEARCH("group",$N64))),"Needs one person as Owner",""))))))</f>
        <v/>
      </c>
      <c r="M64" s="21">
        <f>IF(AND($K64=1,$D64="Change",TRIM($G64)=""),1,0)</f>
        <v/>
      </c>
      <c r="N64" s="21">
        <f>IFERROR(LEFT($E64,FIND("(",$E64)-1),$E64)</f>
        <v/>
      </c>
    </row>
    <row r="65" ht="18" customHeight="1">
      <c r="A65" s="16">
        <f>IF($K65=0,"",ROW()-5)</f>
        <v/>
      </c>
      <c r="B65" s="29" t="n"/>
      <c r="C65" s="18" t="n"/>
      <c r="D65" s="17" t="n"/>
      <c r="E65" s="18" t="n"/>
      <c r="F65" s="18" t="n"/>
      <c r="G65" s="18" t="n"/>
      <c r="H65" s="29" t="n"/>
      <c r="I65" s="20">
        <f>IF($K65=0,"",IF($L65&lt;&gt;"","△ "&amp;$L65,IF($M65=1,"△ A Change with nothing in Stop or undo","○ Clear")))</f>
        <v/>
      </c>
      <c r="K65" s="21">
        <f>IF(COUNTA($B65:$H65)=0,0,1)</f>
        <v/>
      </c>
      <c r="L65" s="21">
        <f>IF($K65=0,"",IF(NOT(ISNUMBER($B65)),"No time",IF(AND(ISNUMBER(Details!$C$13),ISNUMBER(Details!$C$14),OR(AND($B65&lt;Details!$C$13,OR($D65&lt;&gt;"Prepare",$B65&lt;Details!$C$13-1)),AND($B65&gt;Details!$C$14,OR($D65&lt;&gt;"Hold",$B65&gt;Details!$C$14+1)))),"Outside the window, and not a Prepare or Hold within a day of it",IF($B65&lt;MAX($B$5:$B64),"Earlier than the step above",IF(AND($D65&lt;&gt;"Prepare",$D65&lt;&gt;"Check",$D65&lt;&gt;"Change",$D65&lt;&gt;"Hold",$D65&lt;&gt;"Decision"),"Pick a Kind",IF(OR(TRIM($N65)="",ISNUMBER(SEARCH(",",$N65)),ISNUMBER(SEARCH(" and ",$N65)),ISNUMBER(SEARCH(";",$N65)),ISNUMBER(SEARCH("team",$N65)),ISNUMBER(SEARCH("group",$N65))),"Needs one person as Owner",""))))))</f>
        <v/>
      </c>
      <c r="M65" s="21">
        <f>IF(AND($K65=1,$D65="Change",TRIM($G65)=""),1,0)</f>
        <v/>
      </c>
      <c r="N65" s="21">
        <f>IFERROR(LEFT($E65,FIND("(",$E65)-1),$E65)</f>
        <v/>
      </c>
    </row>
    <row r="66" ht="18" customHeight="1">
      <c r="A66" s="16">
        <f>IF($K66=0,"",ROW()-5)</f>
        <v/>
      </c>
      <c r="B66" s="29" t="n"/>
      <c r="C66" s="18" t="n"/>
      <c r="D66" s="17" t="n"/>
      <c r="E66" s="18" t="n"/>
      <c r="F66" s="18" t="n"/>
      <c r="G66" s="18" t="n"/>
      <c r="H66" s="29" t="n"/>
      <c r="I66" s="20">
        <f>IF($K66=0,"",IF($L66&lt;&gt;"","△ "&amp;$L66,IF($M66=1,"△ A Change with nothing in Stop or undo","○ Clear")))</f>
        <v/>
      </c>
      <c r="K66" s="21">
        <f>IF(COUNTA($B66:$H66)=0,0,1)</f>
        <v/>
      </c>
      <c r="L66" s="21">
        <f>IF($K66=0,"",IF(NOT(ISNUMBER($B66)),"No time",IF(AND(ISNUMBER(Details!$C$13),ISNUMBER(Details!$C$14),OR(AND($B66&lt;Details!$C$13,OR($D66&lt;&gt;"Prepare",$B66&lt;Details!$C$13-1)),AND($B66&gt;Details!$C$14,OR($D66&lt;&gt;"Hold",$B66&gt;Details!$C$14+1)))),"Outside the window, and not a Prepare or Hold within a day of it",IF($B66&lt;MAX($B$5:$B65),"Earlier than the step above",IF(AND($D66&lt;&gt;"Prepare",$D66&lt;&gt;"Check",$D66&lt;&gt;"Change",$D66&lt;&gt;"Hold",$D66&lt;&gt;"Decision"),"Pick a Kind",IF(OR(TRIM($N66)="",ISNUMBER(SEARCH(",",$N66)),ISNUMBER(SEARCH(" and ",$N66)),ISNUMBER(SEARCH(";",$N66)),ISNUMBER(SEARCH("team",$N66)),ISNUMBER(SEARCH("group",$N66))),"Needs one person as Owner",""))))))</f>
        <v/>
      </c>
      <c r="M66" s="21">
        <f>IF(AND($K66=1,$D66="Change",TRIM($G66)=""),1,0)</f>
        <v/>
      </c>
      <c r="N66" s="21">
        <f>IFERROR(LEFT($E66,FIND("(",$E66)-1),$E66)</f>
        <v/>
      </c>
    </row>
    <row r="67" ht="18" customHeight="1">
      <c r="A67" s="16">
        <f>IF($K67=0,"",ROW()-5)</f>
        <v/>
      </c>
      <c r="B67" s="29" t="n"/>
      <c r="C67" s="18" t="n"/>
      <c r="D67" s="17" t="n"/>
      <c r="E67" s="18" t="n"/>
      <c r="F67" s="18" t="n"/>
      <c r="G67" s="18" t="n"/>
      <c r="H67" s="29" t="n"/>
      <c r="I67" s="20">
        <f>IF($K67=0,"",IF($L67&lt;&gt;"","△ "&amp;$L67,IF($M67=1,"△ A Change with nothing in Stop or undo","○ Clear")))</f>
        <v/>
      </c>
      <c r="K67" s="21">
        <f>IF(COUNTA($B67:$H67)=0,0,1)</f>
        <v/>
      </c>
      <c r="L67" s="21">
        <f>IF($K67=0,"",IF(NOT(ISNUMBER($B67)),"No time",IF(AND(ISNUMBER(Details!$C$13),ISNUMBER(Details!$C$14),OR(AND($B67&lt;Details!$C$13,OR($D67&lt;&gt;"Prepare",$B67&lt;Details!$C$13-1)),AND($B67&gt;Details!$C$14,OR($D67&lt;&gt;"Hold",$B67&gt;Details!$C$14+1)))),"Outside the window, and not a Prepare or Hold within a day of it",IF($B67&lt;MAX($B$5:$B66),"Earlier than the step above",IF(AND($D67&lt;&gt;"Prepare",$D67&lt;&gt;"Check",$D67&lt;&gt;"Change",$D67&lt;&gt;"Hold",$D67&lt;&gt;"Decision"),"Pick a Kind",IF(OR(TRIM($N67)="",ISNUMBER(SEARCH(",",$N67)),ISNUMBER(SEARCH(" and ",$N67)),ISNUMBER(SEARCH(";",$N67)),ISNUMBER(SEARCH("team",$N67)),ISNUMBER(SEARCH("group",$N67))),"Needs one person as Owner",""))))))</f>
        <v/>
      </c>
      <c r="M67" s="21">
        <f>IF(AND($K67=1,$D67="Change",TRIM($G67)=""),1,0)</f>
        <v/>
      </c>
      <c r="N67" s="21">
        <f>IFERROR(LEFT($E67,FIND("(",$E67)-1),$E67)</f>
        <v/>
      </c>
    </row>
    <row r="68" ht="18" customHeight="1">
      <c r="A68" s="16">
        <f>IF($K68=0,"",ROW()-5)</f>
        <v/>
      </c>
      <c r="B68" s="29" t="n"/>
      <c r="C68" s="18" t="n"/>
      <c r="D68" s="17" t="n"/>
      <c r="E68" s="18" t="n"/>
      <c r="F68" s="18" t="n"/>
      <c r="G68" s="18" t="n"/>
      <c r="H68" s="29" t="n"/>
      <c r="I68" s="20">
        <f>IF($K68=0,"",IF($L68&lt;&gt;"","△ "&amp;$L68,IF($M68=1,"△ A Change with nothing in Stop or undo","○ Clear")))</f>
        <v/>
      </c>
      <c r="K68" s="21">
        <f>IF(COUNTA($B68:$H68)=0,0,1)</f>
        <v/>
      </c>
      <c r="L68" s="21">
        <f>IF($K68=0,"",IF(NOT(ISNUMBER($B68)),"No time",IF(AND(ISNUMBER(Details!$C$13),ISNUMBER(Details!$C$14),OR(AND($B68&lt;Details!$C$13,OR($D68&lt;&gt;"Prepare",$B68&lt;Details!$C$13-1)),AND($B68&gt;Details!$C$14,OR($D68&lt;&gt;"Hold",$B68&gt;Details!$C$14+1)))),"Outside the window, and not a Prepare or Hold within a day of it",IF($B68&lt;MAX($B$5:$B67),"Earlier than the step above",IF(AND($D68&lt;&gt;"Prepare",$D68&lt;&gt;"Check",$D68&lt;&gt;"Change",$D68&lt;&gt;"Hold",$D68&lt;&gt;"Decision"),"Pick a Kind",IF(OR(TRIM($N68)="",ISNUMBER(SEARCH(",",$N68)),ISNUMBER(SEARCH(" and ",$N68)),ISNUMBER(SEARCH(";",$N68)),ISNUMBER(SEARCH("team",$N68)),ISNUMBER(SEARCH("group",$N68))),"Needs one person as Owner",""))))))</f>
        <v/>
      </c>
      <c r="M68" s="21">
        <f>IF(AND($K68=1,$D68="Change",TRIM($G68)=""),1,0)</f>
        <v/>
      </c>
      <c r="N68" s="21">
        <f>IFERROR(LEFT($E68,FIND("(",$E68)-1),$E68)</f>
        <v/>
      </c>
    </row>
    <row r="69" ht="18" customHeight="1">
      <c r="A69" s="16">
        <f>IF($K69=0,"",ROW()-5)</f>
        <v/>
      </c>
      <c r="B69" s="29" t="n"/>
      <c r="C69" s="18" t="n"/>
      <c r="D69" s="17" t="n"/>
      <c r="E69" s="18" t="n"/>
      <c r="F69" s="18" t="n"/>
      <c r="G69" s="18" t="n"/>
      <c r="H69" s="29" t="n"/>
      <c r="I69" s="20">
        <f>IF($K69=0,"",IF($L69&lt;&gt;"","△ "&amp;$L69,IF($M69=1,"△ A Change with nothing in Stop or undo","○ Clear")))</f>
        <v/>
      </c>
      <c r="K69" s="21">
        <f>IF(COUNTA($B69:$H69)=0,0,1)</f>
        <v/>
      </c>
      <c r="L69" s="21">
        <f>IF($K69=0,"",IF(NOT(ISNUMBER($B69)),"No time",IF(AND(ISNUMBER(Details!$C$13),ISNUMBER(Details!$C$14),OR(AND($B69&lt;Details!$C$13,OR($D69&lt;&gt;"Prepare",$B69&lt;Details!$C$13-1)),AND($B69&gt;Details!$C$14,OR($D69&lt;&gt;"Hold",$B69&gt;Details!$C$14+1)))),"Outside the window, and not a Prepare or Hold within a day of it",IF($B69&lt;MAX($B$5:$B68),"Earlier than the step above",IF(AND($D69&lt;&gt;"Prepare",$D69&lt;&gt;"Check",$D69&lt;&gt;"Change",$D69&lt;&gt;"Hold",$D69&lt;&gt;"Decision"),"Pick a Kind",IF(OR(TRIM($N69)="",ISNUMBER(SEARCH(",",$N69)),ISNUMBER(SEARCH(" and ",$N69)),ISNUMBER(SEARCH(";",$N69)),ISNUMBER(SEARCH("team",$N69)),ISNUMBER(SEARCH("group",$N69))),"Needs one person as Owner",""))))))</f>
        <v/>
      </c>
      <c r="M69" s="21">
        <f>IF(AND($K69=1,$D69="Change",TRIM($G69)=""),1,0)</f>
        <v/>
      </c>
      <c r="N69" s="21">
        <f>IFERROR(LEFT($E69,FIND("(",$E69)-1),$E69)</f>
        <v/>
      </c>
    </row>
    <row r="70" ht="18" customHeight="1">
      <c r="A70" s="16">
        <f>IF($K70=0,"",ROW()-5)</f>
        <v/>
      </c>
      <c r="B70" s="29" t="n"/>
      <c r="C70" s="18" t="n"/>
      <c r="D70" s="17" t="n"/>
      <c r="E70" s="18" t="n"/>
      <c r="F70" s="18" t="n"/>
      <c r="G70" s="18" t="n"/>
      <c r="H70" s="29" t="n"/>
      <c r="I70" s="20">
        <f>IF($K70=0,"",IF($L70&lt;&gt;"","△ "&amp;$L70,IF($M70=1,"△ A Change with nothing in Stop or undo","○ Clear")))</f>
        <v/>
      </c>
      <c r="K70" s="21">
        <f>IF(COUNTA($B70:$H70)=0,0,1)</f>
        <v/>
      </c>
      <c r="L70" s="21">
        <f>IF($K70=0,"",IF(NOT(ISNUMBER($B70)),"No time",IF(AND(ISNUMBER(Details!$C$13),ISNUMBER(Details!$C$14),OR(AND($B70&lt;Details!$C$13,OR($D70&lt;&gt;"Prepare",$B70&lt;Details!$C$13-1)),AND($B70&gt;Details!$C$14,OR($D70&lt;&gt;"Hold",$B70&gt;Details!$C$14+1)))),"Outside the window, and not a Prepare or Hold within a day of it",IF($B70&lt;MAX($B$5:$B69),"Earlier than the step above",IF(AND($D70&lt;&gt;"Prepare",$D70&lt;&gt;"Check",$D70&lt;&gt;"Change",$D70&lt;&gt;"Hold",$D70&lt;&gt;"Decision"),"Pick a Kind",IF(OR(TRIM($N70)="",ISNUMBER(SEARCH(",",$N70)),ISNUMBER(SEARCH(" and ",$N70)),ISNUMBER(SEARCH(";",$N70)),ISNUMBER(SEARCH("team",$N70)),ISNUMBER(SEARCH("group",$N70))),"Needs one person as Owner",""))))))</f>
        <v/>
      </c>
      <c r="M70" s="21">
        <f>IF(AND($K70=1,$D70="Change",TRIM($G70)=""),1,0)</f>
        <v/>
      </c>
      <c r="N70" s="21">
        <f>IFERROR(LEFT($E70,FIND("(",$E70)-1),$E70)</f>
        <v/>
      </c>
    </row>
    <row r="71" ht="18" customHeight="1">
      <c r="A71" s="16">
        <f>IF($K71=0,"",ROW()-5)</f>
        <v/>
      </c>
      <c r="B71" s="29" t="n"/>
      <c r="C71" s="18" t="n"/>
      <c r="D71" s="17" t="n"/>
      <c r="E71" s="18" t="n"/>
      <c r="F71" s="18" t="n"/>
      <c r="G71" s="18" t="n"/>
      <c r="H71" s="29" t="n"/>
      <c r="I71" s="20">
        <f>IF($K71=0,"",IF($L71&lt;&gt;"","△ "&amp;$L71,IF($M71=1,"△ A Change with nothing in Stop or undo","○ Clear")))</f>
        <v/>
      </c>
      <c r="K71" s="21">
        <f>IF(COUNTA($B71:$H71)=0,0,1)</f>
        <v/>
      </c>
      <c r="L71" s="21">
        <f>IF($K71=0,"",IF(NOT(ISNUMBER($B71)),"No time",IF(AND(ISNUMBER(Details!$C$13),ISNUMBER(Details!$C$14),OR(AND($B71&lt;Details!$C$13,OR($D71&lt;&gt;"Prepare",$B71&lt;Details!$C$13-1)),AND($B71&gt;Details!$C$14,OR($D71&lt;&gt;"Hold",$B71&gt;Details!$C$14+1)))),"Outside the window, and not a Prepare or Hold within a day of it",IF($B71&lt;MAX($B$5:$B70),"Earlier than the step above",IF(AND($D71&lt;&gt;"Prepare",$D71&lt;&gt;"Check",$D71&lt;&gt;"Change",$D71&lt;&gt;"Hold",$D71&lt;&gt;"Decision"),"Pick a Kind",IF(OR(TRIM($N71)="",ISNUMBER(SEARCH(",",$N71)),ISNUMBER(SEARCH(" and ",$N71)),ISNUMBER(SEARCH(";",$N71)),ISNUMBER(SEARCH("team",$N71)),ISNUMBER(SEARCH("group",$N71))),"Needs one person as Owner",""))))))</f>
        <v/>
      </c>
      <c r="M71" s="21">
        <f>IF(AND($K71=1,$D71="Change",TRIM($G71)=""),1,0)</f>
        <v/>
      </c>
      <c r="N71" s="21">
        <f>IFERROR(LEFT($E71,FIND("(",$E71)-1),$E71)</f>
        <v/>
      </c>
    </row>
    <row r="72" ht="18" customHeight="1">
      <c r="A72" s="16">
        <f>IF($K72=0,"",ROW()-5)</f>
        <v/>
      </c>
      <c r="B72" s="29" t="n"/>
      <c r="C72" s="18" t="n"/>
      <c r="D72" s="17" t="n"/>
      <c r="E72" s="18" t="n"/>
      <c r="F72" s="18" t="n"/>
      <c r="G72" s="18" t="n"/>
      <c r="H72" s="29" t="n"/>
      <c r="I72" s="20">
        <f>IF($K72=0,"",IF($L72&lt;&gt;"","△ "&amp;$L72,IF($M72=1,"△ A Change with nothing in Stop or undo","○ Clear")))</f>
        <v/>
      </c>
      <c r="K72" s="21">
        <f>IF(COUNTA($B72:$H72)=0,0,1)</f>
        <v/>
      </c>
      <c r="L72" s="21">
        <f>IF($K72=0,"",IF(NOT(ISNUMBER($B72)),"No time",IF(AND(ISNUMBER(Details!$C$13),ISNUMBER(Details!$C$14),OR(AND($B72&lt;Details!$C$13,OR($D72&lt;&gt;"Prepare",$B72&lt;Details!$C$13-1)),AND($B72&gt;Details!$C$14,OR($D72&lt;&gt;"Hold",$B72&gt;Details!$C$14+1)))),"Outside the window, and not a Prepare or Hold within a day of it",IF($B72&lt;MAX($B$5:$B71),"Earlier than the step above",IF(AND($D72&lt;&gt;"Prepare",$D72&lt;&gt;"Check",$D72&lt;&gt;"Change",$D72&lt;&gt;"Hold",$D72&lt;&gt;"Decision"),"Pick a Kind",IF(OR(TRIM($N72)="",ISNUMBER(SEARCH(",",$N72)),ISNUMBER(SEARCH(" and ",$N72)),ISNUMBER(SEARCH(";",$N72)),ISNUMBER(SEARCH("team",$N72)),ISNUMBER(SEARCH("group",$N72))),"Needs one person as Owner",""))))))</f>
        <v/>
      </c>
      <c r="M72" s="21">
        <f>IF(AND($K72=1,$D72="Change",TRIM($G72)=""),1,0)</f>
        <v/>
      </c>
      <c r="N72" s="21">
        <f>IFERROR(LEFT($E72,FIND("(",$E72)-1),$E72)</f>
        <v/>
      </c>
    </row>
    <row r="73" ht="18" customHeight="1">
      <c r="A73" s="16">
        <f>IF($K73=0,"",ROW()-5)</f>
        <v/>
      </c>
      <c r="B73" s="29" t="n"/>
      <c r="C73" s="18" t="n"/>
      <c r="D73" s="17" t="n"/>
      <c r="E73" s="18" t="n"/>
      <c r="F73" s="18" t="n"/>
      <c r="G73" s="18" t="n"/>
      <c r="H73" s="29" t="n"/>
      <c r="I73" s="20">
        <f>IF($K73=0,"",IF($L73&lt;&gt;"","△ "&amp;$L73,IF($M73=1,"△ A Change with nothing in Stop or undo","○ Clear")))</f>
        <v/>
      </c>
      <c r="K73" s="21">
        <f>IF(COUNTA($B73:$H73)=0,0,1)</f>
        <v/>
      </c>
      <c r="L73" s="21">
        <f>IF($K73=0,"",IF(NOT(ISNUMBER($B73)),"No time",IF(AND(ISNUMBER(Details!$C$13),ISNUMBER(Details!$C$14),OR(AND($B73&lt;Details!$C$13,OR($D73&lt;&gt;"Prepare",$B73&lt;Details!$C$13-1)),AND($B73&gt;Details!$C$14,OR($D73&lt;&gt;"Hold",$B73&gt;Details!$C$14+1)))),"Outside the window, and not a Prepare or Hold within a day of it",IF($B73&lt;MAX($B$5:$B72),"Earlier than the step above",IF(AND($D73&lt;&gt;"Prepare",$D73&lt;&gt;"Check",$D73&lt;&gt;"Change",$D73&lt;&gt;"Hold",$D73&lt;&gt;"Decision"),"Pick a Kind",IF(OR(TRIM($N73)="",ISNUMBER(SEARCH(",",$N73)),ISNUMBER(SEARCH(" and ",$N73)),ISNUMBER(SEARCH(";",$N73)),ISNUMBER(SEARCH("team",$N73)),ISNUMBER(SEARCH("group",$N73))),"Needs one person as Owner",""))))))</f>
        <v/>
      </c>
      <c r="M73" s="21">
        <f>IF(AND($K73=1,$D73="Change",TRIM($G73)=""),1,0)</f>
        <v/>
      </c>
      <c r="N73" s="21">
        <f>IFERROR(LEFT($E73,FIND("(",$E73)-1),$E73)</f>
        <v/>
      </c>
    </row>
    <row r="74" ht="18" customHeight="1">
      <c r="A74" s="16">
        <f>IF($K74=0,"",ROW()-5)</f>
        <v/>
      </c>
      <c r="B74" s="29" t="n"/>
      <c r="C74" s="18" t="n"/>
      <c r="D74" s="17" t="n"/>
      <c r="E74" s="18" t="n"/>
      <c r="F74" s="18" t="n"/>
      <c r="G74" s="18" t="n"/>
      <c r="H74" s="29" t="n"/>
      <c r="I74" s="20">
        <f>IF($K74=0,"",IF($L74&lt;&gt;"","△ "&amp;$L74,IF($M74=1,"△ A Change with nothing in Stop or undo","○ Clear")))</f>
        <v/>
      </c>
      <c r="K74" s="21">
        <f>IF(COUNTA($B74:$H74)=0,0,1)</f>
        <v/>
      </c>
      <c r="L74" s="21">
        <f>IF($K74=0,"",IF(NOT(ISNUMBER($B74)),"No time",IF(AND(ISNUMBER(Details!$C$13),ISNUMBER(Details!$C$14),OR(AND($B74&lt;Details!$C$13,OR($D74&lt;&gt;"Prepare",$B74&lt;Details!$C$13-1)),AND($B74&gt;Details!$C$14,OR($D74&lt;&gt;"Hold",$B74&gt;Details!$C$14+1)))),"Outside the window, and not a Prepare or Hold within a day of it",IF($B74&lt;MAX($B$5:$B73),"Earlier than the step above",IF(AND($D74&lt;&gt;"Prepare",$D74&lt;&gt;"Check",$D74&lt;&gt;"Change",$D74&lt;&gt;"Hold",$D74&lt;&gt;"Decision"),"Pick a Kind",IF(OR(TRIM($N74)="",ISNUMBER(SEARCH(",",$N74)),ISNUMBER(SEARCH(" and ",$N74)),ISNUMBER(SEARCH(";",$N74)),ISNUMBER(SEARCH("team",$N74)),ISNUMBER(SEARCH("group",$N74))),"Needs one person as Owner",""))))))</f>
        <v/>
      </c>
      <c r="M74" s="21">
        <f>IF(AND($K74=1,$D74="Change",TRIM($G74)=""),1,0)</f>
        <v/>
      </c>
      <c r="N74" s="21">
        <f>IFERROR(LEFT($E74,FIND("(",$E74)-1),$E74)</f>
        <v/>
      </c>
    </row>
    <row r="75" ht="18" customHeight="1">
      <c r="A75" s="16">
        <f>IF($K75=0,"",ROW()-5)</f>
        <v/>
      </c>
      <c r="B75" s="29" t="n"/>
      <c r="C75" s="18" t="n"/>
      <c r="D75" s="17" t="n"/>
      <c r="E75" s="18" t="n"/>
      <c r="F75" s="18" t="n"/>
      <c r="G75" s="18" t="n"/>
      <c r="H75" s="29" t="n"/>
      <c r="I75" s="20">
        <f>IF($K75=0,"",IF($L75&lt;&gt;"","△ "&amp;$L75,IF($M75=1,"△ A Change with nothing in Stop or undo","○ Clear")))</f>
        <v/>
      </c>
      <c r="K75" s="21">
        <f>IF(COUNTA($B75:$H75)=0,0,1)</f>
        <v/>
      </c>
      <c r="L75" s="21">
        <f>IF($K75=0,"",IF(NOT(ISNUMBER($B75)),"No time",IF(AND(ISNUMBER(Details!$C$13),ISNUMBER(Details!$C$14),OR(AND($B75&lt;Details!$C$13,OR($D75&lt;&gt;"Prepare",$B75&lt;Details!$C$13-1)),AND($B75&gt;Details!$C$14,OR($D75&lt;&gt;"Hold",$B75&gt;Details!$C$14+1)))),"Outside the window, and not a Prepare or Hold within a day of it",IF($B75&lt;MAX($B$5:$B74),"Earlier than the step above",IF(AND($D75&lt;&gt;"Prepare",$D75&lt;&gt;"Check",$D75&lt;&gt;"Change",$D75&lt;&gt;"Hold",$D75&lt;&gt;"Decision"),"Pick a Kind",IF(OR(TRIM($N75)="",ISNUMBER(SEARCH(",",$N75)),ISNUMBER(SEARCH(" and ",$N75)),ISNUMBER(SEARCH(";",$N75)),ISNUMBER(SEARCH("team",$N75)),ISNUMBER(SEARCH("group",$N75))),"Needs one person as Owner",""))))))</f>
        <v/>
      </c>
      <c r="M75" s="21">
        <f>IF(AND($K75=1,$D75="Change",TRIM($G75)=""),1,0)</f>
        <v/>
      </c>
      <c r="N75" s="21">
        <f>IFERROR(LEFT($E75,FIND("(",$E75)-1),$E75)</f>
        <v/>
      </c>
    </row>
    <row r="76" ht="18" customHeight="1">
      <c r="A76" s="16">
        <f>IF($K76=0,"",ROW()-5)</f>
        <v/>
      </c>
      <c r="B76" s="29" t="n"/>
      <c r="C76" s="18" t="n"/>
      <c r="D76" s="17" t="n"/>
      <c r="E76" s="18" t="n"/>
      <c r="F76" s="18" t="n"/>
      <c r="G76" s="18" t="n"/>
      <c r="H76" s="29" t="n"/>
      <c r="I76" s="20">
        <f>IF($K76=0,"",IF($L76&lt;&gt;"","△ "&amp;$L76,IF($M76=1,"△ A Change with nothing in Stop or undo","○ Clear")))</f>
        <v/>
      </c>
      <c r="K76" s="21">
        <f>IF(COUNTA($B76:$H76)=0,0,1)</f>
        <v/>
      </c>
      <c r="L76" s="21">
        <f>IF($K76=0,"",IF(NOT(ISNUMBER($B76)),"No time",IF(AND(ISNUMBER(Details!$C$13),ISNUMBER(Details!$C$14),OR(AND($B76&lt;Details!$C$13,OR($D76&lt;&gt;"Prepare",$B76&lt;Details!$C$13-1)),AND($B76&gt;Details!$C$14,OR($D76&lt;&gt;"Hold",$B76&gt;Details!$C$14+1)))),"Outside the window, and not a Prepare or Hold within a day of it",IF($B76&lt;MAX($B$5:$B75),"Earlier than the step above",IF(AND($D76&lt;&gt;"Prepare",$D76&lt;&gt;"Check",$D76&lt;&gt;"Change",$D76&lt;&gt;"Hold",$D76&lt;&gt;"Decision"),"Pick a Kind",IF(OR(TRIM($N76)="",ISNUMBER(SEARCH(",",$N76)),ISNUMBER(SEARCH(" and ",$N76)),ISNUMBER(SEARCH(";",$N76)),ISNUMBER(SEARCH("team",$N76)),ISNUMBER(SEARCH("group",$N76))),"Needs one person as Owner",""))))))</f>
        <v/>
      </c>
      <c r="M76" s="21">
        <f>IF(AND($K76=1,$D76="Change",TRIM($G76)=""),1,0)</f>
        <v/>
      </c>
      <c r="N76" s="21">
        <f>IFERROR(LEFT($E76,FIND("(",$E76)-1),$E76)</f>
        <v/>
      </c>
    </row>
    <row r="77" ht="18" customHeight="1">
      <c r="A77" s="16">
        <f>IF($K77=0,"",ROW()-5)</f>
        <v/>
      </c>
      <c r="B77" s="29" t="n"/>
      <c r="C77" s="18" t="n"/>
      <c r="D77" s="17" t="n"/>
      <c r="E77" s="18" t="n"/>
      <c r="F77" s="18" t="n"/>
      <c r="G77" s="18" t="n"/>
      <c r="H77" s="29" t="n"/>
      <c r="I77" s="20">
        <f>IF($K77=0,"",IF($L77&lt;&gt;"","△ "&amp;$L77,IF($M77=1,"△ A Change with nothing in Stop or undo","○ Clear")))</f>
        <v/>
      </c>
      <c r="K77" s="21">
        <f>IF(COUNTA($B77:$H77)=0,0,1)</f>
        <v/>
      </c>
      <c r="L77" s="21">
        <f>IF($K77=0,"",IF(NOT(ISNUMBER($B77)),"No time",IF(AND(ISNUMBER(Details!$C$13),ISNUMBER(Details!$C$14),OR(AND($B77&lt;Details!$C$13,OR($D77&lt;&gt;"Prepare",$B77&lt;Details!$C$13-1)),AND($B77&gt;Details!$C$14,OR($D77&lt;&gt;"Hold",$B77&gt;Details!$C$14+1)))),"Outside the window, and not a Prepare or Hold within a day of it",IF($B77&lt;MAX($B$5:$B76),"Earlier than the step above",IF(AND($D77&lt;&gt;"Prepare",$D77&lt;&gt;"Check",$D77&lt;&gt;"Change",$D77&lt;&gt;"Hold",$D77&lt;&gt;"Decision"),"Pick a Kind",IF(OR(TRIM($N77)="",ISNUMBER(SEARCH(",",$N77)),ISNUMBER(SEARCH(" and ",$N77)),ISNUMBER(SEARCH(";",$N77)),ISNUMBER(SEARCH("team",$N77)),ISNUMBER(SEARCH("group",$N77))),"Needs one person as Owner",""))))))</f>
        <v/>
      </c>
      <c r="M77" s="21">
        <f>IF(AND($K77=1,$D77="Change",TRIM($G77)=""),1,0)</f>
        <v/>
      </c>
      <c r="N77" s="21">
        <f>IFERROR(LEFT($E77,FIND("(",$E77)-1),$E77)</f>
        <v/>
      </c>
    </row>
    <row r="78" ht="18" customHeight="1">
      <c r="A78" s="16">
        <f>IF($K78=0,"",ROW()-5)</f>
        <v/>
      </c>
      <c r="B78" s="29" t="n"/>
      <c r="C78" s="18" t="n"/>
      <c r="D78" s="17" t="n"/>
      <c r="E78" s="18" t="n"/>
      <c r="F78" s="18" t="n"/>
      <c r="G78" s="18" t="n"/>
      <c r="H78" s="29" t="n"/>
      <c r="I78" s="20">
        <f>IF($K78=0,"",IF($L78&lt;&gt;"","△ "&amp;$L78,IF($M78=1,"△ A Change with nothing in Stop or undo","○ Clear")))</f>
        <v/>
      </c>
      <c r="K78" s="21">
        <f>IF(COUNTA($B78:$H78)=0,0,1)</f>
        <v/>
      </c>
      <c r="L78" s="21">
        <f>IF($K78=0,"",IF(NOT(ISNUMBER($B78)),"No time",IF(AND(ISNUMBER(Details!$C$13),ISNUMBER(Details!$C$14),OR(AND($B78&lt;Details!$C$13,OR($D78&lt;&gt;"Prepare",$B78&lt;Details!$C$13-1)),AND($B78&gt;Details!$C$14,OR($D78&lt;&gt;"Hold",$B78&gt;Details!$C$14+1)))),"Outside the window, and not a Prepare or Hold within a day of it",IF($B78&lt;MAX($B$5:$B77),"Earlier than the step above",IF(AND($D78&lt;&gt;"Prepare",$D78&lt;&gt;"Check",$D78&lt;&gt;"Change",$D78&lt;&gt;"Hold",$D78&lt;&gt;"Decision"),"Pick a Kind",IF(OR(TRIM($N78)="",ISNUMBER(SEARCH(",",$N78)),ISNUMBER(SEARCH(" and ",$N78)),ISNUMBER(SEARCH(";",$N78)),ISNUMBER(SEARCH("team",$N78)),ISNUMBER(SEARCH("group",$N78))),"Needs one person as Owner",""))))))</f>
        <v/>
      </c>
      <c r="M78" s="21">
        <f>IF(AND($K78=1,$D78="Change",TRIM($G78)=""),1,0)</f>
        <v/>
      </c>
      <c r="N78" s="21">
        <f>IFERROR(LEFT($E78,FIND("(",$E78)-1),$E78)</f>
        <v/>
      </c>
    </row>
    <row r="79" ht="18" customHeight="1">
      <c r="A79" s="16">
        <f>IF($K79=0,"",ROW()-5)</f>
        <v/>
      </c>
      <c r="B79" s="29" t="n"/>
      <c r="C79" s="18" t="n"/>
      <c r="D79" s="17" t="n"/>
      <c r="E79" s="18" t="n"/>
      <c r="F79" s="18" t="n"/>
      <c r="G79" s="18" t="n"/>
      <c r="H79" s="29" t="n"/>
      <c r="I79" s="20">
        <f>IF($K79=0,"",IF($L79&lt;&gt;"","△ "&amp;$L79,IF($M79=1,"△ A Change with nothing in Stop or undo","○ Clear")))</f>
        <v/>
      </c>
      <c r="K79" s="21">
        <f>IF(COUNTA($B79:$H79)=0,0,1)</f>
        <v/>
      </c>
      <c r="L79" s="21">
        <f>IF($K79=0,"",IF(NOT(ISNUMBER($B79)),"No time",IF(AND(ISNUMBER(Details!$C$13),ISNUMBER(Details!$C$14),OR(AND($B79&lt;Details!$C$13,OR($D79&lt;&gt;"Prepare",$B79&lt;Details!$C$13-1)),AND($B79&gt;Details!$C$14,OR($D79&lt;&gt;"Hold",$B79&gt;Details!$C$14+1)))),"Outside the window, and not a Prepare or Hold within a day of it",IF($B79&lt;MAX($B$5:$B78),"Earlier than the step above",IF(AND($D79&lt;&gt;"Prepare",$D79&lt;&gt;"Check",$D79&lt;&gt;"Change",$D79&lt;&gt;"Hold",$D79&lt;&gt;"Decision"),"Pick a Kind",IF(OR(TRIM($N79)="",ISNUMBER(SEARCH(",",$N79)),ISNUMBER(SEARCH(" and ",$N79)),ISNUMBER(SEARCH(";",$N79)),ISNUMBER(SEARCH("team",$N79)),ISNUMBER(SEARCH("group",$N79))),"Needs one person as Owner",""))))))</f>
        <v/>
      </c>
      <c r="M79" s="21">
        <f>IF(AND($K79=1,$D79="Change",TRIM($G79)=""),1,0)</f>
        <v/>
      </c>
      <c r="N79" s="21">
        <f>IFERROR(LEFT($E79,FIND("(",$E79)-1),$E79)</f>
        <v/>
      </c>
    </row>
    <row r="80" ht="18" customHeight="1">
      <c r="A80" s="16">
        <f>IF($K80=0,"",ROW()-5)</f>
        <v/>
      </c>
      <c r="B80" s="29" t="n"/>
      <c r="C80" s="18" t="n"/>
      <c r="D80" s="17" t="n"/>
      <c r="E80" s="18" t="n"/>
      <c r="F80" s="18" t="n"/>
      <c r="G80" s="18" t="n"/>
      <c r="H80" s="29" t="n"/>
      <c r="I80" s="20">
        <f>IF($K80=0,"",IF($L80&lt;&gt;"","△ "&amp;$L80,IF($M80=1,"△ A Change with nothing in Stop or undo","○ Clear")))</f>
        <v/>
      </c>
      <c r="K80" s="21">
        <f>IF(COUNTA($B80:$H80)=0,0,1)</f>
        <v/>
      </c>
      <c r="L80" s="21">
        <f>IF($K80=0,"",IF(NOT(ISNUMBER($B80)),"No time",IF(AND(ISNUMBER(Details!$C$13),ISNUMBER(Details!$C$14),OR(AND($B80&lt;Details!$C$13,OR($D80&lt;&gt;"Prepare",$B80&lt;Details!$C$13-1)),AND($B80&gt;Details!$C$14,OR($D80&lt;&gt;"Hold",$B80&gt;Details!$C$14+1)))),"Outside the window, and not a Prepare or Hold within a day of it",IF($B80&lt;MAX($B$5:$B79),"Earlier than the step above",IF(AND($D80&lt;&gt;"Prepare",$D80&lt;&gt;"Check",$D80&lt;&gt;"Change",$D80&lt;&gt;"Hold",$D80&lt;&gt;"Decision"),"Pick a Kind",IF(OR(TRIM($N80)="",ISNUMBER(SEARCH(",",$N80)),ISNUMBER(SEARCH(" and ",$N80)),ISNUMBER(SEARCH(";",$N80)),ISNUMBER(SEARCH("team",$N80)),ISNUMBER(SEARCH("group",$N80))),"Needs one person as Owner",""))))))</f>
        <v/>
      </c>
      <c r="M80" s="21">
        <f>IF(AND($K80=1,$D80="Change",TRIM($G80)=""),1,0)</f>
        <v/>
      </c>
      <c r="N80" s="21">
        <f>IFERROR(LEFT($E80,FIND("(",$E80)-1),$E80)</f>
        <v/>
      </c>
    </row>
    <row r="81" ht="18" customHeight="1">
      <c r="A81" s="16">
        <f>IF($K81=0,"",ROW()-5)</f>
        <v/>
      </c>
      <c r="B81" s="29" t="n"/>
      <c r="C81" s="18" t="n"/>
      <c r="D81" s="17" t="n"/>
      <c r="E81" s="18" t="n"/>
      <c r="F81" s="18" t="n"/>
      <c r="G81" s="18" t="n"/>
      <c r="H81" s="29" t="n"/>
      <c r="I81" s="20">
        <f>IF($K81=0,"",IF($L81&lt;&gt;"","△ "&amp;$L81,IF($M81=1,"△ A Change with nothing in Stop or undo","○ Clear")))</f>
        <v/>
      </c>
      <c r="K81" s="21">
        <f>IF(COUNTA($B81:$H81)=0,0,1)</f>
        <v/>
      </c>
      <c r="L81" s="21">
        <f>IF($K81=0,"",IF(NOT(ISNUMBER($B81)),"No time",IF(AND(ISNUMBER(Details!$C$13),ISNUMBER(Details!$C$14),OR(AND($B81&lt;Details!$C$13,OR($D81&lt;&gt;"Prepare",$B81&lt;Details!$C$13-1)),AND($B81&gt;Details!$C$14,OR($D81&lt;&gt;"Hold",$B81&gt;Details!$C$14+1)))),"Outside the window, and not a Prepare or Hold within a day of it",IF($B81&lt;MAX($B$5:$B80),"Earlier than the step above",IF(AND($D81&lt;&gt;"Prepare",$D81&lt;&gt;"Check",$D81&lt;&gt;"Change",$D81&lt;&gt;"Hold",$D81&lt;&gt;"Decision"),"Pick a Kind",IF(OR(TRIM($N81)="",ISNUMBER(SEARCH(",",$N81)),ISNUMBER(SEARCH(" and ",$N81)),ISNUMBER(SEARCH(";",$N81)),ISNUMBER(SEARCH("team",$N81)),ISNUMBER(SEARCH("group",$N81))),"Needs one person as Owner",""))))))</f>
        <v/>
      </c>
      <c r="M81" s="21">
        <f>IF(AND($K81=1,$D81="Change",TRIM($G81)=""),1,0)</f>
        <v/>
      </c>
      <c r="N81" s="21">
        <f>IFERROR(LEFT($E81,FIND("(",$E81)-1),$E81)</f>
        <v/>
      </c>
    </row>
    <row r="82" ht="18" customHeight="1">
      <c r="A82" s="16">
        <f>IF($K82=0,"",ROW()-5)</f>
        <v/>
      </c>
      <c r="B82" s="29" t="n"/>
      <c r="C82" s="18" t="n"/>
      <c r="D82" s="17" t="n"/>
      <c r="E82" s="18" t="n"/>
      <c r="F82" s="18" t="n"/>
      <c r="G82" s="18" t="n"/>
      <c r="H82" s="29" t="n"/>
      <c r="I82" s="20">
        <f>IF($K82=0,"",IF($L82&lt;&gt;"","△ "&amp;$L82,IF($M82=1,"△ A Change with nothing in Stop or undo","○ Clear")))</f>
        <v/>
      </c>
      <c r="K82" s="21">
        <f>IF(COUNTA($B82:$H82)=0,0,1)</f>
        <v/>
      </c>
      <c r="L82" s="21">
        <f>IF($K82=0,"",IF(NOT(ISNUMBER($B82)),"No time",IF(AND(ISNUMBER(Details!$C$13),ISNUMBER(Details!$C$14),OR(AND($B82&lt;Details!$C$13,OR($D82&lt;&gt;"Prepare",$B82&lt;Details!$C$13-1)),AND($B82&gt;Details!$C$14,OR($D82&lt;&gt;"Hold",$B82&gt;Details!$C$14+1)))),"Outside the window, and not a Prepare or Hold within a day of it",IF($B82&lt;MAX($B$5:$B81),"Earlier than the step above",IF(AND($D82&lt;&gt;"Prepare",$D82&lt;&gt;"Check",$D82&lt;&gt;"Change",$D82&lt;&gt;"Hold",$D82&lt;&gt;"Decision"),"Pick a Kind",IF(OR(TRIM($N82)="",ISNUMBER(SEARCH(",",$N82)),ISNUMBER(SEARCH(" and ",$N82)),ISNUMBER(SEARCH(";",$N82)),ISNUMBER(SEARCH("team",$N82)),ISNUMBER(SEARCH("group",$N82))),"Needs one person as Owner",""))))))</f>
        <v/>
      </c>
      <c r="M82" s="21">
        <f>IF(AND($K82=1,$D82="Change",TRIM($G82)=""),1,0)</f>
        <v/>
      </c>
      <c r="N82" s="21">
        <f>IFERROR(LEFT($E82,FIND("(",$E82)-1),$E82)</f>
        <v/>
      </c>
    </row>
    <row r="83" ht="18" customHeight="1">
      <c r="A83" s="16">
        <f>IF($K83=0,"",ROW()-5)</f>
        <v/>
      </c>
      <c r="B83" s="29" t="n"/>
      <c r="C83" s="18" t="n"/>
      <c r="D83" s="17" t="n"/>
      <c r="E83" s="18" t="n"/>
      <c r="F83" s="18" t="n"/>
      <c r="G83" s="18" t="n"/>
      <c r="H83" s="29" t="n"/>
      <c r="I83" s="20">
        <f>IF($K83=0,"",IF($L83&lt;&gt;"","△ "&amp;$L83,IF($M83=1,"△ A Change with nothing in Stop or undo","○ Clear")))</f>
        <v/>
      </c>
      <c r="K83" s="21">
        <f>IF(COUNTA($B83:$H83)=0,0,1)</f>
        <v/>
      </c>
      <c r="L83" s="21">
        <f>IF($K83=0,"",IF(NOT(ISNUMBER($B83)),"No time",IF(AND(ISNUMBER(Details!$C$13),ISNUMBER(Details!$C$14),OR(AND($B83&lt;Details!$C$13,OR($D83&lt;&gt;"Prepare",$B83&lt;Details!$C$13-1)),AND($B83&gt;Details!$C$14,OR($D83&lt;&gt;"Hold",$B83&gt;Details!$C$14+1)))),"Outside the window, and not a Prepare or Hold within a day of it",IF($B83&lt;MAX($B$5:$B82),"Earlier than the step above",IF(AND($D83&lt;&gt;"Prepare",$D83&lt;&gt;"Check",$D83&lt;&gt;"Change",$D83&lt;&gt;"Hold",$D83&lt;&gt;"Decision"),"Pick a Kind",IF(OR(TRIM($N83)="",ISNUMBER(SEARCH(",",$N83)),ISNUMBER(SEARCH(" and ",$N83)),ISNUMBER(SEARCH(";",$N83)),ISNUMBER(SEARCH("team",$N83)),ISNUMBER(SEARCH("group",$N83))),"Needs one person as Owner",""))))))</f>
        <v/>
      </c>
      <c r="M83" s="21">
        <f>IF(AND($K83=1,$D83="Change",TRIM($G83)=""),1,0)</f>
        <v/>
      </c>
      <c r="N83" s="21">
        <f>IFERROR(LEFT($E83,FIND("(",$E83)-1),$E83)</f>
        <v/>
      </c>
    </row>
    <row r="84" ht="18" customHeight="1">
      <c r="A84" s="16">
        <f>IF($K84=0,"",ROW()-5)</f>
        <v/>
      </c>
      <c r="B84" s="29" t="n"/>
      <c r="C84" s="18" t="n"/>
      <c r="D84" s="17" t="n"/>
      <c r="E84" s="18" t="n"/>
      <c r="F84" s="18" t="n"/>
      <c r="G84" s="18" t="n"/>
      <c r="H84" s="29" t="n"/>
      <c r="I84" s="20">
        <f>IF($K84=0,"",IF($L84&lt;&gt;"","△ "&amp;$L84,IF($M84=1,"△ A Change with nothing in Stop or undo","○ Clear")))</f>
        <v/>
      </c>
      <c r="K84" s="21">
        <f>IF(COUNTA($B84:$H84)=0,0,1)</f>
        <v/>
      </c>
      <c r="L84" s="21">
        <f>IF($K84=0,"",IF(NOT(ISNUMBER($B84)),"No time",IF(AND(ISNUMBER(Details!$C$13),ISNUMBER(Details!$C$14),OR(AND($B84&lt;Details!$C$13,OR($D84&lt;&gt;"Prepare",$B84&lt;Details!$C$13-1)),AND($B84&gt;Details!$C$14,OR($D84&lt;&gt;"Hold",$B84&gt;Details!$C$14+1)))),"Outside the window, and not a Prepare or Hold within a day of it",IF($B84&lt;MAX($B$5:$B83),"Earlier than the step above",IF(AND($D84&lt;&gt;"Prepare",$D84&lt;&gt;"Check",$D84&lt;&gt;"Change",$D84&lt;&gt;"Hold",$D84&lt;&gt;"Decision"),"Pick a Kind",IF(OR(TRIM($N84)="",ISNUMBER(SEARCH(",",$N84)),ISNUMBER(SEARCH(" and ",$N84)),ISNUMBER(SEARCH(";",$N84)),ISNUMBER(SEARCH("team",$N84)),ISNUMBER(SEARCH("group",$N84))),"Needs one person as Owner",""))))))</f>
        <v/>
      </c>
      <c r="M84" s="21">
        <f>IF(AND($K84=1,$D84="Change",TRIM($G84)=""),1,0)</f>
        <v/>
      </c>
      <c r="N84" s="21">
        <f>IFERROR(LEFT($E84,FIND("(",$E84)-1),$E84)</f>
        <v/>
      </c>
    </row>
    <row r="85" ht="18" customHeight="1">
      <c r="A85" s="16">
        <f>IF($K85=0,"",ROW()-5)</f>
        <v/>
      </c>
      <c r="B85" s="29" t="n"/>
      <c r="C85" s="18" t="n"/>
      <c r="D85" s="17" t="n"/>
      <c r="E85" s="18" t="n"/>
      <c r="F85" s="18" t="n"/>
      <c r="G85" s="18" t="n"/>
      <c r="H85" s="29" t="n"/>
      <c r="I85" s="20">
        <f>IF($K85=0,"",IF($L85&lt;&gt;"","△ "&amp;$L85,IF($M85=1,"△ A Change with nothing in Stop or undo","○ Clear")))</f>
        <v/>
      </c>
      <c r="K85" s="21">
        <f>IF(COUNTA($B85:$H85)=0,0,1)</f>
        <v/>
      </c>
      <c r="L85" s="21">
        <f>IF($K85=0,"",IF(NOT(ISNUMBER($B85)),"No time",IF(AND(ISNUMBER(Details!$C$13),ISNUMBER(Details!$C$14),OR(AND($B85&lt;Details!$C$13,OR($D85&lt;&gt;"Prepare",$B85&lt;Details!$C$13-1)),AND($B85&gt;Details!$C$14,OR($D85&lt;&gt;"Hold",$B85&gt;Details!$C$14+1)))),"Outside the window, and not a Prepare or Hold within a day of it",IF($B85&lt;MAX($B$5:$B84),"Earlier than the step above",IF(AND($D85&lt;&gt;"Prepare",$D85&lt;&gt;"Check",$D85&lt;&gt;"Change",$D85&lt;&gt;"Hold",$D85&lt;&gt;"Decision"),"Pick a Kind",IF(OR(TRIM($N85)="",ISNUMBER(SEARCH(",",$N85)),ISNUMBER(SEARCH(" and ",$N85)),ISNUMBER(SEARCH(";",$N85)),ISNUMBER(SEARCH("team",$N85)),ISNUMBER(SEARCH("group",$N85))),"Needs one person as Owner",""))))))</f>
        <v/>
      </c>
      <c r="M85" s="21">
        <f>IF(AND($K85=1,$D85="Change",TRIM($G85)=""),1,0)</f>
        <v/>
      </c>
      <c r="N85" s="21">
        <f>IFERROR(LEFT($E85,FIND("(",$E85)-1),$E85)</f>
        <v/>
      </c>
    </row>
    <row r="86" ht="18" customHeight="1">
      <c r="A86" s="16">
        <f>IF($K86=0,"",ROW()-5)</f>
        <v/>
      </c>
      <c r="B86" s="29" t="n"/>
      <c r="C86" s="18" t="n"/>
      <c r="D86" s="17" t="n"/>
      <c r="E86" s="18" t="n"/>
      <c r="F86" s="18" t="n"/>
      <c r="G86" s="18" t="n"/>
      <c r="H86" s="29" t="n"/>
      <c r="I86" s="20">
        <f>IF($K86=0,"",IF($L86&lt;&gt;"","△ "&amp;$L86,IF($M86=1,"△ A Change with nothing in Stop or undo","○ Clear")))</f>
        <v/>
      </c>
      <c r="K86" s="21">
        <f>IF(COUNTA($B86:$H86)=0,0,1)</f>
        <v/>
      </c>
      <c r="L86" s="21">
        <f>IF($K86=0,"",IF(NOT(ISNUMBER($B86)),"No time",IF(AND(ISNUMBER(Details!$C$13),ISNUMBER(Details!$C$14),OR(AND($B86&lt;Details!$C$13,OR($D86&lt;&gt;"Prepare",$B86&lt;Details!$C$13-1)),AND($B86&gt;Details!$C$14,OR($D86&lt;&gt;"Hold",$B86&gt;Details!$C$14+1)))),"Outside the window, and not a Prepare or Hold within a day of it",IF($B86&lt;MAX($B$5:$B85),"Earlier than the step above",IF(AND($D86&lt;&gt;"Prepare",$D86&lt;&gt;"Check",$D86&lt;&gt;"Change",$D86&lt;&gt;"Hold",$D86&lt;&gt;"Decision"),"Pick a Kind",IF(OR(TRIM($N86)="",ISNUMBER(SEARCH(",",$N86)),ISNUMBER(SEARCH(" and ",$N86)),ISNUMBER(SEARCH(";",$N86)),ISNUMBER(SEARCH("team",$N86)),ISNUMBER(SEARCH("group",$N86))),"Needs one person as Owner",""))))))</f>
        <v/>
      </c>
      <c r="M86" s="21">
        <f>IF(AND($K86=1,$D86="Change",TRIM($G86)=""),1,0)</f>
        <v/>
      </c>
      <c r="N86" s="21">
        <f>IFERROR(LEFT($E86,FIND("(",$E86)-1),$E86)</f>
        <v/>
      </c>
    </row>
    <row r="87" ht="18" customHeight="1">
      <c r="A87" s="16">
        <f>IF($K87=0,"",ROW()-5)</f>
        <v/>
      </c>
      <c r="B87" s="29" t="n"/>
      <c r="C87" s="18" t="n"/>
      <c r="D87" s="17" t="n"/>
      <c r="E87" s="18" t="n"/>
      <c r="F87" s="18" t="n"/>
      <c r="G87" s="18" t="n"/>
      <c r="H87" s="29" t="n"/>
      <c r="I87" s="20">
        <f>IF($K87=0,"",IF($L87&lt;&gt;"","△ "&amp;$L87,IF($M87=1,"△ A Change with nothing in Stop or undo","○ Clear")))</f>
        <v/>
      </c>
      <c r="K87" s="21">
        <f>IF(COUNTA($B87:$H87)=0,0,1)</f>
        <v/>
      </c>
      <c r="L87" s="21">
        <f>IF($K87=0,"",IF(NOT(ISNUMBER($B87)),"No time",IF(AND(ISNUMBER(Details!$C$13),ISNUMBER(Details!$C$14),OR(AND($B87&lt;Details!$C$13,OR($D87&lt;&gt;"Prepare",$B87&lt;Details!$C$13-1)),AND($B87&gt;Details!$C$14,OR($D87&lt;&gt;"Hold",$B87&gt;Details!$C$14+1)))),"Outside the window, and not a Prepare or Hold within a day of it",IF($B87&lt;MAX($B$5:$B86),"Earlier than the step above",IF(AND($D87&lt;&gt;"Prepare",$D87&lt;&gt;"Check",$D87&lt;&gt;"Change",$D87&lt;&gt;"Hold",$D87&lt;&gt;"Decision"),"Pick a Kind",IF(OR(TRIM($N87)="",ISNUMBER(SEARCH(",",$N87)),ISNUMBER(SEARCH(" and ",$N87)),ISNUMBER(SEARCH(";",$N87)),ISNUMBER(SEARCH("team",$N87)),ISNUMBER(SEARCH("group",$N87))),"Needs one person as Owner",""))))))</f>
        <v/>
      </c>
      <c r="M87" s="21">
        <f>IF(AND($K87=1,$D87="Change",TRIM($G87)=""),1,0)</f>
        <v/>
      </c>
      <c r="N87" s="21">
        <f>IFERROR(LEFT($E87,FIND("(",$E87)-1),$E87)</f>
        <v/>
      </c>
    </row>
    <row r="88" ht="18" customHeight="1">
      <c r="A88" s="16">
        <f>IF($K88=0,"",ROW()-5)</f>
        <v/>
      </c>
      <c r="B88" s="29" t="n"/>
      <c r="C88" s="18" t="n"/>
      <c r="D88" s="17" t="n"/>
      <c r="E88" s="18" t="n"/>
      <c r="F88" s="18" t="n"/>
      <c r="G88" s="18" t="n"/>
      <c r="H88" s="29" t="n"/>
      <c r="I88" s="20">
        <f>IF($K88=0,"",IF($L88&lt;&gt;"","△ "&amp;$L88,IF($M88=1,"△ A Change with nothing in Stop or undo","○ Clear")))</f>
        <v/>
      </c>
      <c r="K88" s="21">
        <f>IF(COUNTA($B88:$H88)=0,0,1)</f>
        <v/>
      </c>
      <c r="L88" s="21">
        <f>IF($K88=0,"",IF(NOT(ISNUMBER($B88)),"No time",IF(AND(ISNUMBER(Details!$C$13),ISNUMBER(Details!$C$14),OR(AND($B88&lt;Details!$C$13,OR($D88&lt;&gt;"Prepare",$B88&lt;Details!$C$13-1)),AND($B88&gt;Details!$C$14,OR($D88&lt;&gt;"Hold",$B88&gt;Details!$C$14+1)))),"Outside the window, and not a Prepare or Hold within a day of it",IF($B88&lt;MAX($B$5:$B87),"Earlier than the step above",IF(AND($D88&lt;&gt;"Prepare",$D88&lt;&gt;"Check",$D88&lt;&gt;"Change",$D88&lt;&gt;"Hold",$D88&lt;&gt;"Decision"),"Pick a Kind",IF(OR(TRIM($N88)="",ISNUMBER(SEARCH(",",$N88)),ISNUMBER(SEARCH(" and ",$N88)),ISNUMBER(SEARCH(";",$N88)),ISNUMBER(SEARCH("team",$N88)),ISNUMBER(SEARCH("group",$N88))),"Needs one person as Owner",""))))))</f>
        <v/>
      </c>
      <c r="M88" s="21">
        <f>IF(AND($K88=1,$D88="Change",TRIM($G88)=""),1,0)</f>
        <v/>
      </c>
      <c r="N88" s="21">
        <f>IFERROR(LEFT($E88,FIND("(",$E88)-1),$E88)</f>
        <v/>
      </c>
    </row>
    <row r="89" ht="18" customHeight="1">
      <c r="A89" s="16">
        <f>IF($K89=0,"",ROW()-5)</f>
        <v/>
      </c>
      <c r="B89" s="29" t="n"/>
      <c r="C89" s="18" t="n"/>
      <c r="D89" s="17" t="n"/>
      <c r="E89" s="18" t="n"/>
      <c r="F89" s="18" t="n"/>
      <c r="G89" s="18" t="n"/>
      <c r="H89" s="29" t="n"/>
      <c r="I89" s="20">
        <f>IF($K89=0,"",IF($L89&lt;&gt;"","△ "&amp;$L89,IF($M89=1,"△ A Change with nothing in Stop or undo","○ Clear")))</f>
        <v/>
      </c>
      <c r="K89" s="21">
        <f>IF(COUNTA($B89:$H89)=0,0,1)</f>
        <v/>
      </c>
      <c r="L89" s="21">
        <f>IF($K89=0,"",IF(NOT(ISNUMBER($B89)),"No time",IF(AND(ISNUMBER(Details!$C$13),ISNUMBER(Details!$C$14),OR(AND($B89&lt;Details!$C$13,OR($D89&lt;&gt;"Prepare",$B89&lt;Details!$C$13-1)),AND($B89&gt;Details!$C$14,OR($D89&lt;&gt;"Hold",$B89&gt;Details!$C$14+1)))),"Outside the window, and not a Prepare or Hold within a day of it",IF($B89&lt;MAX($B$5:$B88),"Earlier than the step above",IF(AND($D89&lt;&gt;"Prepare",$D89&lt;&gt;"Check",$D89&lt;&gt;"Change",$D89&lt;&gt;"Hold",$D89&lt;&gt;"Decision"),"Pick a Kind",IF(OR(TRIM($N89)="",ISNUMBER(SEARCH(",",$N89)),ISNUMBER(SEARCH(" and ",$N89)),ISNUMBER(SEARCH(";",$N89)),ISNUMBER(SEARCH("team",$N89)),ISNUMBER(SEARCH("group",$N89))),"Needs one person as Owner",""))))))</f>
        <v/>
      </c>
      <c r="M89" s="21">
        <f>IF(AND($K89=1,$D89="Change",TRIM($G89)=""),1,0)</f>
        <v/>
      </c>
      <c r="N89" s="21">
        <f>IFERROR(LEFT($E89,FIND("(",$E89)-1),$E89)</f>
        <v/>
      </c>
    </row>
    <row r="90" ht="18" customHeight="1">
      <c r="A90" s="16">
        <f>IF($K90=0,"",ROW()-5)</f>
        <v/>
      </c>
      <c r="B90" s="29" t="n"/>
      <c r="C90" s="18" t="n"/>
      <c r="D90" s="17" t="n"/>
      <c r="E90" s="18" t="n"/>
      <c r="F90" s="18" t="n"/>
      <c r="G90" s="18" t="n"/>
      <c r="H90" s="29" t="n"/>
      <c r="I90" s="20">
        <f>IF($K90=0,"",IF($L90&lt;&gt;"","△ "&amp;$L90,IF($M90=1,"△ A Change with nothing in Stop or undo","○ Clear")))</f>
        <v/>
      </c>
      <c r="K90" s="21">
        <f>IF(COUNTA($B90:$H90)=0,0,1)</f>
        <v/>
      </c>
      <c r="L90" s="21">
        <f>IF($K90=0,"",IF(NOT(ISNUMBER($B90)),"No time",IF(AND(ISNUMBER(Details!$C$13),ISNUMBER(Details!$C$14),OR(AND($B90&lt;Details!$C$13,OR($D90&lt;&gt;"Prepare",$B90&lt;Details!$C$13-1)),AND($B90&gt;Details!$C$14,OR($D90&lt;&gt;"Hold",$B90&gt;Details!$C$14+1)))),"Outside the window, and not a Prepare or Hold within a day of it",IF($B90&lt;MAX($B$5:$B89),"Earlier than the step above",IF(AND($D90&lt;&gt;"Prepare",$D90&lt;&gt;"Check",$D90&lt;&gt;"Change",$D90&lt;&gt;"Hold",$D90&lt;&gt;"Decision"),"Pick a Kind",IF(OR(TRIM($N90)="",ISNUMBER(SEARCH(",",$N90)),ISNUMBER(SEARCH(" and ",$N90)),ISNUMBER(SEARCH(";",$N90)),ISNUMBER(SEARCH("team",$N90)),ISNUMBER(SEARCH("group",$N90))),"Needs one person as Owner",""))))))</f>
        <v/>
      </c>
      <c r="M90" s="21">
        <f>IF(AND($K90=1,$D90="Change",TRIM($G90)=""),1,0)</f>
        <v/>
      </c>
      <c r="N90" s="21">
        <f>IFERROR(LEFT($E90,FIND("(",$E90)-1),$E90)</f>
        <v/>
      </c>
    </row>
    <row r="91" ht="18" customHeight="1">
      <c r="A91" s="16">
        <f>IF($K91=0,"",ROW()-5)</f>
        <v/>
      </c>
      <c r="B91" s="29" t="n"/>
      <c r="C91" s="18" t="n"/>
      <c r="D91" s="17" t="n"/>
      <c r="E91" s="18" t="n"/>
      <c r="F91" s="18" t="n"/>
      <c r="G91" s="18" t="n"/>
      <c r="H91" s="29" t="n"/>
      <c r="I91" s="20">
        <f>IF($K91=0,"",IF($L91&lt;&gt;"","△ "&amp;$L91,IF($M91=1,"△ A Change with nothing in Stop or undo","○ Clear")))</f>
        <v/>
      </c>
      <c r="K91" s="21">
        <f>IF(COUNTA($B91:$H91)=0,0,1)</f>
        <v/>
      </c>
      <c r="L91" s="21">
        <f>IF($K91=0,"",IF(NOT(ISNUMBER($B91)),"No time",IF(AND(ISNUMBER(Details!$C$13),ISNUMBER(Details!$C$14),OR(AND($B91&lt;Details!$C$13,OR($D91&lt;&gt;"Prepare",$B91&lt;Details!$C$13-1)),AND($B91&gt;Details!$C$14,OR($D91&lt;&gt;"Hold",$B91&gt;Details!$C$14+1)))),"Outside the window, and not a Prepare or Hold within a day of it",IF($B91&lt;MAX($B$5:$B90),"Earlier than the step above",IF(AND($D91&lt;&gt;"Prepare",$D91&lt;&gt;"Check",$D91&lt;&gt;"Change",$D91&lt;&gt;"Hold",$D91&lt;&gt;"Decision"),"Pick a Kind",IF(OR(TRIM($N91)="",ISNUMBER(SEARCH(",",$N91)),ISNUMBER(SEARCH(" and ",$N91)),ISNUMBER(SEARCH(";",$N91)),ISNUMBER(SEARCH("team",$N91)),ISNUMBER(SEARCH("group",$N91))),"Needs one person as Owner",""))))))</f>
        <v/>
      </c>
      <c r="M91" s="21">
        <f>IF(AND($K91=1,$D91="Change",TRIM($G91)=""),1,0)</f>
        <v/>
      </c>
      <c r="N91" s="21">
        <f>IFERROR(LEFT($E91,FIND("(",$E91)-1),$E91)</f>
        <v/>
      </c>
    </row>
    <row r="92" ht="18" customHeight="1">
      <c r="A92" s="16">
        <f>IF($K92=0,"",ROW()-5)</f>
        <v/>
      </c>
      <c r="B92" s="29" t="n"/>
      <c r="C92" s="18" t="n"/>
      <c r="D92" s="17" t="n"/>
      <c r="E92" s="18" t="n"/>
      <c r="F92" s="18" t="n"/>
      <c r="G92" s="18" t="n"/>
      <c r="H92" s="29" t="n"/>
      <c r="I92" s="20">
        <f>IF($K92=0,"",IF($L92&lt;&gt;"","△ "&amp;$L92,IF($M92=1,"△ A Change with nothing in Stop or undo","○ Clear")))</f>
        <v/>
      </c>
      <c r="K92" s="21">
        <f>IF(COUNTA($B92:$H92)=0,0,1)</f>
        <v/>
      </c>
      <c r="L92" s="21">
        <f>IF($K92=0,"",IF(NOT(ISNUMBER($B92)),"No time",IF(AND(ISNUMBER(Details!$C$13),ISNUMBER(Details!$C$14),OR(AND($B92&lt;Details!$C$13,OR($D92&lt;&gt;"Prepare",$B92&lt;Details!$C$13-1)),AND($B92&gt;Details!$C$14,OR($D92&lt;&gt;"Hold",$B92&gt;Details!$C$14+1)))),"Outside the window, and not a Prepare or Hold within a day of it",IF($B92&lt;MAX($B$5:$B91),"Earlier than the step above",IF(AND($D92&lt;&gt;"Prepare",$D92&lt;&gt;"Check",$D92&lt;&gt;"Change",$D92&lt;&gt;"Hold",$D92&lt;&gt;"Decision"),"Pick a Kind",IF(OR(TRIM($N92)="",ISNUMBER(SEARCH(",",$N92)),ISNUMBER(SEARCH(" and ",$N92)),ISNUMBER(SEARCH(";",$N92)),ISNUMBER(SEARCH("team",$N92)),ISNUMBER(SEARCH("group",$N92))),"Needs one person as Owner",""))))))</f>
        <v/>
      </c>
      <c r="M92" s="21">
        <f>IF(AND($K92=1,$D92="Change",TRIM($G92)=""),1,0)</f>
        <v/>
      </c>
      <c r="N92" s="21">
        <f>IFERROR(LEFT($E92,FIND("(",$E92)-1),$E92)</f>
        <v/>
      </c>
    </row>
    <row r="93" ht="18" customHeight="1">
      <c r="A93" s="16">
        <f>IF($K93=0,"",ROW()-5)</f>
        <v/>
      </c>
      <c r="B93" s="29" t="n"/>
      <c r="C93" s="18" t="n"/>
      <c r="D93" s="17" t="n"/>
      <c r="E93" s="18" t="n"/>
      <c r="F93" s="18" t="n"/>
      <c r="G93" s="18" t="n"/>
      <c r="H93" s="29" t="n"/>
      <c r="I93" s="20">
        <f>IF($K93=0,"",IF($L93&lt;&gt;"","△ "&amp;$L93,IF($M93=1,"△ A Change with nothing in Stop or undo","○ Clear")))</f>
        <v/>
      </c>
      <c r="K93" s="21">
        <f>IF(COUNTA($B93:$H93)=0,0,1)</f>
        <v/>
      </c>
      <c r="L93" s="21">
        <f>IF($K93=0,"",IF(NOT(ISNUMBER($B93)),"No time",IF(AND(ISNUMBER(Details!$C$13),ISNUMBER(Details!$C$14),OR(AND($B93&lt;Details!$C$13,OR($D93&lt;&gt;"Prepare",$B93&lt;Details!$C$13-1)),AND($B93&gt;Details!$C$14,OR($D93&lt;&gt;"Hold",$B93&gt;Details!$C$14+1)))),"Outside the window, and not a Prepare or Hold within a day of it",IF($B93&lt;MAX($B$5:$B92),"Earlier than the step above",IF(AND($D93&lt;&gt;"Prepare",$D93&lt;&gt;"Check",$D93&lt;&gt;"Change",$D93&lt;&gt;"Hold",$D93&lt;&gt;"Decision"),"Pick a Kind",IF(OR(TRIM($N93)="",ISNUMBER(SEARCH(",",$N93)),ISNUMBER(SEARCH(" and ",$N93)),ISNUMBER(SEARCH(";",$N93)),ISNUMBER(SEARCH("team",$N93)),ISNUMBER(SEARCH("group",$N93))),"Needs one person as Owner",""))))))</f>
        <v/>
      </c>
      <c r="M93" s="21">
        <f>IF(AND($K93=1,$D93="Change",TRIM($G93)=""),1,0)</f>
        <v/>
      </c>
      <c r="N93" s="21">
        <f>IFERROR(LEFT($E93,FIND("(",$E93)-1),$E93)</f>
        <v/>
      </c>
    </row>
    <row r="94" ht="18" customHeight="1">
      <c r="A94" s="16">
        <f>IF($K94=0,"",ROW()-5)</f>
        <v/>
      </c>
      <c r="B94" s="29" t="n"/>
      <c r="C94" s="18" t="n"/>
      <c r="D94" s="17" t="n"/>
      <c r="E94" s="18" t="n"/>
      <c r="F94" s="18" t="n"/>
      <c r="G94" s="18" t="n"/>
      <c r="H94" s="29" t="n"/>
      <c r="I94" s="20">
        <f>IF($K94=0,"",IF($L94&lt;&gt;"","△ "&amp;$L94,IF($M94=1,"△ A Change with nothing in Stop or undo","○ Clear")))</f>
        <v/>
      </c>
      <c r="K94" s="21">
        <f>IF(COUNTA($B94:$H94)=0,0,1)</f>
        <v/>
      </c>
      <c r="L94" s="21">
        <f>IF($K94=0,"",IF(NOT(ISNUMBER($B94)),"No time",IF(AND(ISNUMBER(Details!$C$13),ISNUMBER(Details!$C$14),OR(AND($B94&lt;Details!$C$13,OR($D94&lt;&gt;"Prepare",$B94&lt;Details!$C$13-1)),AND($B94&gt;Details!$C$14,OR($D94&lt;&gt;"Hold",$B94&gt;Details!$C$14+1)))),"Outside the window, and not a Prepare or Hold within a day of it",IF($B94&lt;MAX($B$5:$B93),"Earlier than the step above",IF(AND($D94&lt;&gt;"Prepare",$D94&lt;&gt;"Check",$D94&lt;&gt;"Change",$D94&lt;&gt;"Hold",$D94&lt;&gt;"Decision"),"Pick a Kind",IF(OR(TRIM($N94)="",ISNUMBER(SEARCH(",",$N94)),ISNUMBER(SEARCH(" and ",$N94)),ISNUMBER(SEARCH(";",$N94)),ISNUMBER(SEARCH("team",$N94)),ISNUMBER(SEARCH("group",$N94))),"Needs one person as Owner",""))))))</f>
        <v/>
      </c>
      <c r="M94" s="21">
        <f>IF(AND($K94=1,$D94="Change",TRIM($G94)=""),1,0)</f>
        <v/>
      </c>
      <c r="N94" s="21">
        <f>IFERROR(LEFT($E94,FIND("(",$E94)-1),$E94)</f>
        <v/>
      </c>
    </row>
    <row r="95" ht="18" customHeight="1">
      <c r="A95" s="16">
        <f>IF($K95=0,"",ROW()-5)</f>
        <v/>
      </c>
      <c r="B95" s="29" t="n"/>
      <c r="C95" s="18" t="n"/>
      <c r="D95" s="17" t="n"/>
      <c r="E95" s="18" t="n"/>
      <c r="F95" s="18" t="n"/>
      <c r="G95" s="18" t="n"/>
      <c r="H95" s="29" t="n"/>
      <c r="I95" s="20">
        <f>IF($K95=0,"",IF($L95&lt;&gt;"","△ "&amp;$L95,IF($M95=1,"△ A Change with nothing in Stop or undo","○ Clear")))</f>
        <v/>
      </c>
      <c r="K95" s="21">
        <f>IF(COUNTA($B95:$H95)=0,0,1)</f>
        <v/>
      </c>
      <c r="L95" s="21">
        <f>IF($K95=0,"",IF(NOT(ISNUMBER($B95)),"No time",IF(AND(ISNUMBER(Details!$C$13),ISNUMBER(Details!$C$14),OR(AND($B95&lt;Details!$C$13,OR($D95&lt;&gt;"Prepare",$B95&lt;Details!$C$13-1)),AND($B95&gt;Details!$C$14,OR($D95&lt;&gt;"Hold",$B95&gt;Details!$C$14+1)))),"Outside the window, and not a Prepare or Hold within a day of it",IF($B95&lt;MAX($B$5:$B94),"Earlier than the step above",IF(AND($D95&lt;&gt;"Prepare",$D95&lt;&gt;"Check",$D95&lt;&gt;"Change",$D95&lt;&gt;"Hold",$D95&lt;&gt;"Decision"),"Pick a Kind",IF(OR(TRIM($N95)="",ISNUMBER(SEARCH(",",$N95)),ISNUMBER(SEARCH(" and ",$N95)),ISNUMBER(SEARCH(";",$N95)),ISNUMBER(SEARCH("team",$N95)),ISNUMBER(SEARCH("group",$N95))),"Needs one person as Owner",""))))))</f>
        <v/>
      </c>
      <c r="M95" s="21">
        <f>IF(AND($K95=1,$D95="Change",TRIM($G95)=""),1,0)</f>
        <v/>
      </c>
      <c r="N95" s="21">
        <f>IFERROR(LEFT($E95,FIND("(",$E95)-1),$E95)</f>
        <v/>
      </c>
    </row>
    <row r="96" ht="18" customHeight="1">
      <c r="A96" s="16">
        <f>IF($K96=0,"",ROW()-5)</f>
        <v/>
      </c>
      <c r="B96" s="29" t="n"/>
      <c r="C96" s="18" t="n"/>
      <c r="D96" s="17" t="n"/>
      <c r="E96" s="18" t="n"/>
      <c r="F96" s="18" t="n"/>
      <c r="G96" s="18" t="n"/>
      <c r="H96" s="29" t="n"/>
      <c r="I96" s="20">
        <f>IF($K96=0,"",IF($L96&lt;&gt;"","△ "&amp;$L96,IF($M96=1,"△ A Change with nothing in Stop or undo","○ Clear")))</f>
        <v/>
      </c>
      <c r="K96" s="21">
        <f>IF(COUNTA($B96:$H96)=0,0,1)</f>
        <v/>
      </c>
      <c r="L96" s="21">
        <f>IF($K96=0,"",IF(NOT(ISNUMBER($B96)),"No time",IF(AND(ISNUMBER(Details!$C$13),ISNUMBER(Details!$C$14),OR(AND($B96&lt;Details!$C$13,OR($D96&lt;&gt;"Prepare",$B96&lt;Details!$C$13-1)),AND($B96&gt;Details!$C$14,OR($D96&lt;&gt;"Hold",$B96&gt;Details!$C$14+1)))),"Outside the window, and not a Prepare or Hold within a day of it",IF($B96&lt;MAX($B$5:$B95),"Earlier than the step above",IF(AND($D96&lt;&gt;"Prepare",$D96&lt;&gt;"Check",$D96&lt;&gt;"Change",$D96&lt;&gt;"Hold",$D96&lt;&gt;"Decision"),"Pick a Kind",IF(OR(TRIM($N96)="",ISNUMBER(SEARCH(",",$N96)),ISNUMBER(SEARCH(" and ",$N96)),ISNUMBER(SEARCH(";",$N96)),ISNUMBER(SEARCH("team",$N96)),ISNUMBER(SEARCH("group",$N96))),"Needs one person as Owner",""))))))</f>
        <v/>
      </c>
      <c r="M96" s="21">
        <f>IF(AND($K96=1,$D96="Change",TRIM($G96)=""),1,0)</f>
        <v/>
      </c>
      <c r="N96" s="21">
        <f>IFERROR(LEFT($E96,FIND("(",$E96)-1),$E96)</f>
        <v/>
      </c>
    </row>
    <row r="97" ht="18" customHeight="1">
      <c r="A97" s="16">
        <f>IF($K97=0,"",ROW()-5)</f>
        <v/>
      </c>
      <c r="B97" s="29" t="n"/>
      <c r="C97" s="18" t="n"/>
      <c r="D97" s="17" t="n"/>
      <c r="E97" s="18" t="n"/>
      <c r="F97" s="18" t="n"/>
      <c r="G97" s="18" t="n"/>
      <c r="H97" s="29" t="n"/>
      <c r="I97" s="20">
        <f>IF($K97=0,"",IF($L97&lt;&gt;"","△ "&amp;$L97,IF($M97=1,"△ A Change with nothing in Stop or undo","○ Clear")))</f>
        <v/>
      </c>
      <c r="K97" s="21">
        <f>IF(COUNTA($B97:$H97)=0,0,1)</f>
        <v/>
      </c>
      <c r="L97" s="21">
        <f>IF($K97=0,"",IF(NOT(ISNUMBER($B97)),"No time",IF(AND(ISNUMBER(Details!$C$13),ISNUMBER(Details!$C$14),OR(AND($B97&lt;Details!$C$13,OR($D97&lt;&gt;"Prepare",$B97&lt;Details!$C$13-1)),AND($B97&gt;Details!$C$14,OR($D97&lt;&gt;"Hold",$B97&gt;Details!$C$14+1)))),"Outside the window, and not a Prepare or Hold within a day of it",IF($B97&lt;MAX($B$5:$B96),"Earlier than the step above",IF(AND($D97&lt;&gt;"Prepare",$D97&lt;&gt;"Check",$D97&lt;&gt;"Change",$D97&lt;&gt;"Hold",$D97&lt;&gt;"Decision"),"Pick a Kind",IF(OR(TRIM($N97)="",ISNUMBER(SEARCH(",",$N97)),ISNUMBER(SEARCH(" and ",$N97)),ISNUMBER(SEARCH(";",$N97)),ISNUMBER(SEARCH("team",$N97)),ISNUMBER(SEARCH("group",$N97))),"Needs one person as Owner",""))))))</f>
        <v/>
      </c>
      <c r="M97" s="21">
        <f>IF(AND($K97=1,$D97="Change",TRIM($G97)=""),1,0)</f>
        <v/>
      </c>
      <c r="N97" s="21">
        <f>IFERROR(LEFT($E97,FIND("(",$E97)-1),$E97)</f>
        <v/>
      </c>
    </row>
    <row r="98" ht="18" customHeight="1">
      <c r="A98" s="16">
        <f>IF($K98=0,"",ROW()-5)</f>
        <v/>
      </c>
      <c r="B98" s="29" t="n"/>
      <c r="C98" s="18" t="n"/>
      <c r="D98" s="17" t="n"/>
      <c r="E98" s="18" t="n"/>
      <c r="F98" s="18" t="n"/>
      <c r="G98" s="18" t="n"/>
      <c r="H98" s="29" t="n"/>
      <c r="I98" s="20">
        <f>IF($K98=0,"",IF($L98&lt;&gt;"","△ "&amp;$L98,IF($M98=1,"△ A Change with nothing in Stop or undo","○ Clear")))</f>
        <v/>
      </c>
      <c r="K98" s="21">
        <f>IF(COUNTA($B98:$H98)=0,0,1)</f>
        <v/>
      </c>
      <c r="L98" s="21">
        <f>IF($K98=0,"",IF(NOT(ISNUMBER($B98)),"No time",IF(AND(ISNUMBER(Details!$C$13),ISNUMBER(Details!$C$14),OR(AND($B98&lt;Details!$C$13,OR($D98&lt;&gt;"Prepare",$B98&lt;Details!$C$13-1)),AND($B98&gt;Details!$C$14,OR($D98&lt;&gt;"Hold",$B98&gt;Details!$C$14+1)))),"Outside the window, and not a Prepare or Hold within a day of it",IF($B98&lt;MAX($B$5:$B97),"Earlier than the step above",IF(AND($D98&lt;&gt;"Prepare",$D98&lt;&gt;"Check",$D98&lt;&gt;"Change",$D98&lt;&gt;"Hold",$D98&lt;&gt;"Decision"),"Pick a Kind",IF(OR(TRIM($N98)="",ISNUMBER(SEARCH(",",$N98)),ISNUMBER(SEARCH(" and ",$N98)),ISNUMBER(SEARCH(";",$N98)),ISNUMBER(SEARCH("team",$N98)),ISNUMBER(SEARCH("group",$N98))),"Needs one person as Owner",""))))))</f>
        <v/>
      </c>
      <c r="M98" s="21">
        <f>IF(AND($K98=1,$D98="Change",TRIM($G98)=""),1,0)</f>
        <v/>
      </c>
      <c r="N98" s="21">
        <f>IFERROR(LEFT($E98,FIND("(",$E98)-1),$E98)</f>
        <v/>
      </c>
    </row>
    <row r="99" ht="18" customHeight="1">
      <c r="A99" s="16">
        <f>IF($K99=0,"",ROW()-5)</f>
        <v/>
      </c>
      <c r="B99" s="29" t="n"/>
      <c r="C99" s="18" t="n"/>
      <c r="D99" s="17" t="n"/>
      <c r="E99" s="18" t="n"/>
      <c r="F99" s="18" t="n"/>
      <c r="G99" s="18" t="n"/>
      <c r="H99" s="29" t="n"/>
      <c r="I99" s="20">
        <f>IF($K99=0,"",IF($L99&lt;&gt;"","△ "&amp;$L99,IF($M99=1,"△ A Change with nothing in Stop or undo","○ Clear")))</f>
        <v/>
      </c>
      <c r="K99" s="21">
        <f>IF(COUNTA($B99:$H99)=0,0,1)</f>
        <v/>
      </c>
      <c r="L99" s="21">
        <f>IF($K99=0,"",IF(NOT(ISNUMBER($B99)),"No time",IF(AND(ISNUMBER(Details!$C$13),ISNUMBER(Details!$C$14),OR(AND($B99&lt;Details!$C$13,OR($D99&lt;&gt;"Prepare",$B99&lt;Details!$C$13-1)),AND($B99&gt;Details!$C$14,OR($D99&lt;&gt;"Hold",$B99&gt;Details!$C$14+1)))),"Outside the window, and not a Prepare or Hold within a day of it",IF($B99&lt;MAX($B$5:$B98),"Earlier than the step above",IF(AND($D99&lt;&gt;"Prepare",$D99&lt;&gt;"Check",$D99&lt;&gt;"Change",$D99&lt;&gt;"Hold",$D99&lt;&gt;"Decision"),"Pick a Kind",IF(OR(TRIM($N99)="",ISNUMBER(SEARCH(",",$N99)),ISNUMBER(SEARCH(" and ",$N99)),ISNUMBER(SEARCH(";",$N99)),ISNUMBER(SEARCH("team",$N99)),ISNUMBER(SEARCH("group",$N99))),"Needs one person as Owner",""))))))</f>
        <v/>
      </c>
      <c r="M99" s="21">
        <f>IF(AND($K99=1,$D99="Change",TRIM($G99)=""),1,0)</f>
        <v/>
      </c>
      <c r="N99" s="21">
        <f>IFERROR(LEFT($E99,FIND("(",$E99)-1),$E99)</f>
        <v/>
      </c>
    </row>
    <row r="100" ht="18" customHeight="1">
      <c r="A100" s="16">
        <f>IF($K100=0,"",ROW()-5)</f>
        <v/>
      </c>
      <c r="B100" s="29" t="n"/>
      <c r="C100" s="18" t="n"/>
      <c r="D100" s="17" t="n"/>
      <c r="E100" s="18" t="n"/>
      <c r="F100" s="18" t="n"/>
      <c r="G100" s="18" t="n"/>
      <c r="H100" s="29" t="n"/>
      <c r="I100" s="20">
        <f>IF($K100=0,"",IF($L100&lt;&gt;"","△ "&amp;$L100,IF($M100=1,"△ A Change with nothing in Stop or undo","○ Clear")))</f>
        <v/>
      </c>
      <c r="K100" s="21">
        <f>IF(COUNTA($B100:$H100)=0,0,1)</f>
        <v/>
      </c>
      <c r="L100" s="21">
        <f>IF($K100=0,"",IF(NOT(ISNUMBER($B100)),"No time",IF(AND(ISNUMBER(Details!$C$13),ISNUMBER(Details!$C$14),OR(AND($B100&lt;Details!$C$13,OR($D100&lt;&gt;"Prepare",$B100&lt;Details!$C$13-1)),AND($B100&gt;Details!$C$14,OR($D100&lt;&gt;"Hold",$B100&gt;Details!$C$14+1)))),"Outside the window, and not a Prepare or Hold within a day of it",IF($B100&lt;MAX($B$5:$B99),"Earlier than the step above",IF(AND($D100&lt;&gt;"Prepare",$D100&lt;&gt;"Check",$D100&lt;&gt;"Change",$D100&lt;&gt;"Hold",$D100&lt;&gt;"Decision"),"Pick a Kind",IF(OR(TRIM($N100)="",ISNUMBER(SEARCH(",",$N100)),ISNUMBER(SEARCH(" and ",$N100)),ISNUMBER(SEARCH(";",$N100)),ISNUMBER(SEARCH("team",$N100)),ISNUMBER(SEARCH("group",$N100))),"Needs one person as Owner",""))))))</f>
        <v/>
      </c>
      <c r="M100" s="21">
        <f>IF(AND($K100=1,$D100="Change",TRIM($G100)=""),1,0)</f>
        <v/>
      </c>
      <c r="N100" s="21">
        <f>IFERROR(LEFT($E100,FIND("(",$E100)-1),$E100)</f>
        <v/>
      </c>
    </row>
    <row r="101" ht="18" customHeight="1">
      <c r="A101" s="16">
        <f>IF($K101=0,"",ROW()-5)</f>
        <v/>
      </c>
      <c r="B101" s="29" t="n"/>
      <c r="C101" s="18" t="n"/>
      <c r="D101" s="17" t="n"/>
      <c r="E101" s="18" t="n"/>
      <c r="F101" s="18" t="n"/>
      <c r="G101" s="18" t="n"/>
      <c r="H101" s="29" t="n"/>
      <c r="I101" s="20">
        <f>IF($K101=0,"",IF($L101&lt;&gt;"","△ "&amp;$L101,IF($M101=1,"△ A Change with nothing in Stop or undo","○ Clear")))</f>
        <v/>
      </c>
      <c r="K101" s="21">
        <f>IF(COUNTA($B101:$H101)=0,0,1)</f>
        <v/>
      </c>
      <c r="L101" s="21">
        <f>IF($K101=0,"",IF(NOT(ISNUMBER($B101)),"No time",IF(AND(ISNUMBER(Details!$C$13),ISNUMBER(Details!$C$14),OR(AND($B101&lt;Details!$C$13,OR($D101&lt;&gt;"Prepare",$B101&lt;Details!$C$13-1)),AND($B101&gt;Details!$C$14,OR($D101&lt;&gt;"Hold",$B101&gt;Details!$C$14+1)))),"Outside the window, and not a Prepare or Hold within a day of it",IF($B101&lt;MAX($B$5:$B100),"Earlier than the step above",IF(AND($D101&lt;&gt;"Prepare",$D101&lt;&gt;"Check",$D101&lt;&gt;"Change",$D101&lt;&gt;"Hold",$D101&lt;&gt;"Decision"),"Pick a Kind",IF(OR(TRIM($N101)="",ISNUMBER(SEARCH(",",$N101)),ISNUMBER(SEARCH(" and ",$N101)),ISNUMBER(SEARCH(";",$N101)),ISNUMBER(SEARCH("team",$N101)),ISNUMBER(SEARCH("group",$N101))),"Needs one person as Owner",""))))))</f>
        <v/>
      </c>
      <c r="M101" s="21">
        <f>IF(AND($K101=1,$D101="Change",TRIM($G101)=""),1,0)</f>
        <v/>
      </c>
      <c r="N101" s="21">
        <f>IFERROR(LEFT($E101,FIND("(",$E101)-1),$E101)</f>
        <v/>
      </c>
    </row>
    <row r="102" ht="18" customHeight="1">
      <c r="A102" s="16">
        <f>IF($K102=0,"",ROW()-5)</f>
        <v/>
      </c>
      <c r="B102" s="29" t="n"/>
      <c r="C102" s="18" t="n"/>
      <c r="D102" s="17" t="n"/>
      <c r="E102" s="18" t="n"/>
      <c r="F102" s="18" t="n"/>
      <c r="G102" s="18" t="n"/>
      <c r="H102" s="29" t="n"/>
      <c r="I102" s="20">
        <f>IF($K102=0,"",IF($L102&lt;&gt;"","△ "&amp;$L102,IF($M102=1,"△ A Change with nothing in Stop or undo","○ Clear")))</f>
        <v/>
      </c>
      <c r="K102" s="21">
        <f>IF(COUNTA($B102:$H102)=0,0,1)</f>
        <v/>
      </c>
      <c r="L102" s="21">
        <f>IF($K102=0,"",IF(NOT(ISNUMBER($B102)),"No time",IF(AND(ISNUMBER(Details!$C$13),ISNUMBER(Details!$C$14),OR(AND($B102&lt;Details!$C$13,OR($D102&lt;&gt;"Prepare",$B102&lt;Details!$C$13-1)),AND($B102&gt;Details!$C$14,OR($D102&lt;&gt;"Hold",$B102&gt;Details!$C$14+1)))),"Outside the window, and not a Prepare or Hold within a day of it",IF($B102&lt;MAX($B$5:$B101),"Earlier than the step above",IF(AND($D102&lt;&gt;"Prepare",$D102&lt;&gt;"Check",$D102&lt;&gt;"Change",$D102&lt;&gt;"Hold",$D102&lt;&gt;"Decision"),"Pick a Kind",IF(OR(TRIM($N102)="",ISNUMBER(SEARCH(",",$N102)),ISNUMBER(SEARCH(" and ",$N102)),ISNUMBER(SEARCH(";",$N102)),ISNUMBER(SEARCH("team",$N102)),ISNUMBER(SEARCH("group",$N102))),"Needs one person as Owner",""))))))</f>
        <v/>
      </c>
      <c r="M102" s="21">
        <f>IF(AND($K102=1,$D102="Change",TRIM($G102)=""),1,0)</f>
        <v/>
      </c>
      <c r="N102" s="21">
        <f>IFERROR(LEFT($E102,FIND("(",$E102)-1),$E102)</f>
        <v/>
      </c>
    </row>
    <row r="103" ht="18" customHeight="1">
      <c r="A103" s="16">
        <f>IF($K103=0,"",ROW()-5)</f>
        <v/>
      </c>
      <c r="B103" s="29" t="n"/>
      <c r="C103" s="18" t="n"/>
      <c r="D103" s="17" t="n"/>
      <c r="E103" s="18" t="n"/>
      <c r="F103" s="18" t="n"/>
      <c r="G103" s="18" t="n"/>
      <c r="H103" s="29" t="n"/>
      <c r="I103" s="20">
        <f>IF($K103=0,"",IF($L103&lt;&gt;"","△ "&amp;$L103,IF($M103=1,"△ A Change with nothing in Stop or undo","○ Clear")))</f>
        <v/>
      </c>
      <c r="K103" s="21">
        <f>IF(COUNTA($B103:$H103)=0,0,1)</f>
        <v/>
      </c>
      <c r="L103" s="21">
        <f>IF($K103=0,"",IF(NOT(ISNUMBER($B103)),"No time",IF(AND(ISNUMBER(Details!$C$13),ISNUMBER(Details!$C$14),OR(AND($B103&lt;Details!$C$13,OR($D103&lt;&gt;"Prepare",$B103&lt;Details!$C$13-1)),AND($B103&gt;Details!$C$14,OR($D103&lt;&gt;"Hold",$B103&gt;Details!$C$14+1)))),"Outside the window, and not a Prepare or Hold within a day of it",IF($B103&lt;MAX($B$5:$B102),"Earlier than the step above",IF(AND($D103&lt;&gt;"Prepare",$D103&lt;&gt;"Check",$D103&lt;&gt;"Change",$D103&lt;&gt;"Hold",$D103&lt;&gt;"Decision"),"Pick a Kind",IF(OR(TRIM($N103)="",ISNUMBER(SEARCH(",",$N103)),ISNUMBER(SEARCH(" and ",$N103)),ISNUMBER(SEARCH(";",$N103)),ISNUMBER(SEARCH("team",$N103)),ISNUMBER(SEARCH("group",$N103))),"Needs one person as Owner",""))))))</f>
        <v/>
      </c>
      <c r="M103" s="21">
        <f>IF(AND($K103=1,$D103="Change",TRIM($G103)=""),1,0)</f>
        <v/>
      </c>
      <c r="N103" s="21">
        <f>IFERROR(LEFT($E103,FIND("(",$E103)-1),$E103)</f>
        <v/>
      </c>
    </row>
    <row r="104" ht="18" customHeight="1">
      <c r="A104" s="16">
        <f>IF($K104=0,"",ROW()-5)</f>
        <v/>
      </c>
      <c r="B104" s="29" t="n"/>
      <c r="C104" s="18" t="n"/>
      <c r="D104" s="17" t="n"/>
      <c r="E104" s="18" t="n"/>
      <c r="F104" s="18" t="n"/>
      <c r="G104" s="18" t="n"/>
      <c r="H104" s="29" t="n"/>
      <c r="I104" s="20">
        <f>IF($K104=0,"",IF($L104&lt;&gt;"","△ "&amp;$L104,IF($M104=1,"△ A Change with nothing in Stop or undo","○ Clear")))</f>
        <v/>
      </c>
      <c r="K104" s="21">
        <f>IF(COUNTA($B104:$H104)=0,0,1)</f>
        <v/>
      </c>
      <c r="L104" s="21">
        <f>IF($K104=0,"",IF(NOT(ISNUMBER($B104)),"No time",IF(AND(ISNUMBER(Details!$C$13),ISNUMBER(Details!$C$14),OR(AND($B104&lt;Details!$C$13,OR($D104&lt;&gt;"Prepare",$B104&lt;Details!$C$13-1)),AND($B104&gt;Details!$C$14,OR($D104&lt;&gt;"Hold",$B104&gt;Details!$C$14+1)))),"Outside the window, and not a Prepare or Hold within a day of it",IF($B104&lt;MAX($B$5:$B103),"Earlier than the step above",IF(AND($D104&lt;&gt;"Prepare",$D104&lt;&gt;"Check",$D104&lt;&gt;"Change",$D104&lt;&gt;"Hold",$D104&lt;&gt;"Decision"),"Pick a Kind",IF(OR(TRIM($N104)="",ISNUMBER(SEARCH(",",$N104)),ISNUMBER(SEARCH(" and ",$N104)),ISNUMBER(SEARCH(";",$N104)),ISNUMBER(SEARCH("team",$N104)),ISNUMBER(SEARCH("group",$N104))),"Needs one person as Owner",""))))))</f>
        <v/>
      </c>
      <c r="M104" s="21">
        <f>IF(AND($K104=1,$D104="Change",TRIM($G104)=""),1,0)</f>
        <v/>
      </c>
      <c r="N104" s="21">
        <f>IFERROR(LEFT($E104,FIND("(",$E104)-1),$E104)</f>
        <v/>
      </c>
    </row>
    <row r="105" ht="18" customHeight="1">
      <c r="A105" s="16">
        <f>IF($K105=0,"",ROW()-5)</f>
        <v/>
      </c>
      <c r="B105" s="29" t="n"/>
      <c r="C105" s="18" t="n"/>
      <c r="D105" s="17" t="n"/>
      <c r="E105" s="18" t="n"/>
      <c r="F105" s="18" t="n"/>
      <c r="G105" s="18" t="n"/>
      <c r="H105" s="29" t="n"/>
      <c r="I105" s="20">
        <f>IF($K105=0,"",IF($L105&lt;&gt;"","△ "&amp;$L105,IF($M105=1,"△ A Change with nothing in Stop or undo","○ Clear")))</f>
        <v/>
      </c>
      <c r="K105" s="21">
        <f>IF(COUNTA($B105:$H105)=0,0,1)</f>
        <v/>
      </c>
      <c r="L105" s="21">
        <f>IF($K105=0,"",IF(NOT(ISNUMBER($B105)),"No time",IF(AND(ISNUMBER(Details!$C$13),ISNUMBER(Details!$C$14),OR(AND($B105&lt;Details!$C$13,OR($D105&lt;&gt;"Prepare",$B105&lt;Details!$C$13-1)),AND($B105&gt;Details!$C$14,OR($D105&lt;&gt;"Hold",$B105&gt;Details!$C$14+1)))),"Outside the window, and not a Prepare or Hold within a day of it",IF($B105&lt;MAX($B$5:$B104),"Earlier than the step above",IF(AND($D105&lt;&gt;"Prepare",$D105&lt;&gt;"Check",$D105&lt;&gt;"Change",$D105&lt;&gt;"Hold",$D105&lt;&gt;"Decision"),"Pick a Kind",IF(OR(TRIM($N105)="",ISNUMBER(SEARCH(",",$N105)),ISNUMBER(SEARCH(" and ",$N105)),ISNUMBER(SEARCH(";",$N105)),ISNUMBER(SEARCH("team",$N105)),ISNUMBER(SEARCH("group",$N105))),"Needs one person as Owner",""))))))</f>
        <v/>
      </c>
      <c r="M105" s="21">
        <f>IF(AND($K105=1,$D105="Change",TRIM($G105)=""),1,0)</f>
        <v/>
      </c>
      <c r="N105" s="21">
        <f>IFERROR(LEFT($E105,FIND("(",$E105)-1),$E105)</f>
        <v/>
      </c>
    </row>
    <row r="106" ht="18" customHeight="1">
      <c r="A106" s="16">
        <f>IF($K106=0,"",ROW()-5)</f>
        <v/>
      </c>
      <c r="B106" s="29" t="n"/>
      <c r="C106" s="18" t="n"/>
      <c r="D106" s="17" t="n"/>
      <c r="E106" s="18" t="n"/>
      <c r="F106" s="18" t="n"/>
      <c r="G106" s="18" t="n"/>
      <c r="H106" s="29" t="n"/>
      <c r="I106" s="20">
        <f>IF($K106=0,"",IF($L106&lt;&gt;"","△ "&amp;$L106,IF($M106=1,"△ A Change with nothing in Stop or undo","○ Clear")))</f>
        <v/>
      </c>
      <c r="K106" s="21">
        <f>IF(COUNTA($B106:$H106)=0,0,1)</f>
        <v/>
      </c>
      <c r="L106" s="21">
        <f>IF($K106=0,"",IF(NOT(ISNUMBER($B106)),"No time",IF(AND(ISNUMBER(Details!$C$13),ISNUMBER(Details!$C$14),OR(AND($B106&lt;Details!$C$13,OR($D106&lt;&gt;"Prepare",$B106&lt;Details!$C$13-1)),AND($B106&gt;Details!$C$14,OR($D106&lt;&gt;"Hold",$B106&gt;Details!$C$14+1)))),"Outside the window, and not a Prepare or Hold within a day of it",IF($B106&lt;MAX($B$5:$B105),"Earlier than the step above",IF(AND($D106&lt;&gt;"Prepare",$D106&lt;&gt;"Check",$D106&lt;&gt;"Change",$D106&lt;&gt;"Hold",$D106&lt;&gt;"Decision"),"Pick a Kind",IF(OR(TRIM($N106)="",ISNUMBER(SEARCH(",",$N106)),ISNUMBER(SEARCH(" and ",$N106)),ISNUMBER(SEARCH(";",$N106)),ISNUMBER(SEARCH("team",$N106)),ISNUMBER(SEARCH("group",$N106))),"Needs one person as Owner",""))))))</f>
        <v/>
      </c>
      <c r="M106" s="21">
        <f>IF(AND($K106=1,$D106="Change",TRIM($G106)=""),1,0)</f>
        <v/>
      </c>
      <c r="N106" s="21">
        <f>IFERROR(LEFT($E106,FIND("(",$E106)-1),$E106)</f>
        <v/>
      </c>
    </row>
    <row r="107" ht="18" customHeight="1">
      <c r="A107" s="16">
        <f>IF($K107=0,"",ROW()-5)</f>
        <v/>
      </c>
      <c r="B107" s="29" t="n"/>
      <c r="C107" s="18" t="n"/>
      <c r="D107" s="17" t="n"/>
      <c r="E107" s="18" t="n"/>
      <c r="F107" s="18" t="n"/>
      <c r="G107" s="18" t="n"/>
      <c r="H107" s="29" t="n"/>
      <c r="I107" s="20">
        <f>IF($K107=0,"",IF($L107&lt;&gt;"","△ "&amp;$L107,IF($M107=1,"△ A Change with nothing in Stop or undo","○ Clear")))</f>
        <v/>
      </c>
      <c r="K107" s="21">
        <f>IF(COUNTA($B107:$H107)=0,0,1)</f>
        <v/>
      </c>
      <c r="L107" s="21">
        <f>IF($K107=0,"",IF(NOT(ISNUMBER($B107)),"No time",IF(AND(ISNUMBER(Details!$C$13),ISNUMBER(Details!$C$14),OR(AND($B107&lt;Details!$C$13,OR($D107&lt;&gt;"Prepare",$B107&lt;Details!$C$13-1)),AND($B107&gt;Details!$C$14,OR($D107&lt;&gt;"Hold",$B107&gt;Details!$C$14+1)))),"Outside the window, and not a Prepare or Hold within a day of it",IF($B107&lt;MAX($B$5:$B106),"Earlier than the step above",IF(AND($D107&lt;&gt;"Prepare",$D107&lt;&gt;"Check",$D107&lt;&gt;"Change",$D107&lt;&gt;"Hold",$D107&lt;&gt;"Decision"),"Pick a Kind",IF(OR(TRIM($N107)="",ISNUMBER(SEARCH(",",$N107)),ISNUMBER(SEARCH(" and ",$N107)),ISNUMBER(SEARCH(";",$N107)),ISNUMBER(SEARCH("team",$N107)),ISNUMBER(SEARCH("group",$N107))),"Needs one person as Owner",""))))))</f>
        <v/>
      </c>
      <c r="M107" s="21">
        <f>IF(AND($K107=1,$D107="Change",TRIM($G107)=""),1,0)</f>
        <v/>
      </c>
      <c r="N107" s="21">
        <f>IFERROR(LEFT($E107,FIND("(",$E107)-1),$E107)</f>
        <v/>
      </c>
    </row>
    <row r="108" ht="18" customHeight="1">
      <c r="A108" s="16">
        <f>IF($K108=0,"",ROW()-5)</f>
        <v/>
      </c>
      <c r="B108" s="29" t="n"/>
      <c r="C108" s="18" t="n"/>
      <c r="D108" s="17" t="n"/>
      <c r="E108" s="18" t="n"/>
      <c r="F108" s="18" t="n"/>
      <c r="G108" s="18" t="n"/>
      <c r="H108" s="29" t="n"/>
      <c r="I108" s="20">
        <f>IF($K108=0,"",IF($L108&lt;&gt;"","△ "&amp;$L108,IF($M108=1,"△ A Change with nothing in Stop or undo","○ Clear")))</f>
        <v/>
      </c>
      <c r="K108" s="21">
        <f>IF(COUNTA($B108:$H108)=0,0,1)</f>
        <v/>
      </c>
      <c r="L108" s="21">
        <f>IF($K108=0,"",IF(NOT(ISNUMBER($B108)),"No time",IF(AND(ISNUMBER(Details!$C$13),ISNUMBER(Details!$C$14),OR(AND($B108&lt;Details!$C$13,OR($D108&lt;&gt;"Prepare",$B108&lt;Details!$C$13-1)),AND($B108&gt;Details!$C$14,OR($D108&lt;&gt;"Hold",$B108&gt;Details!$C$14+1)))),"Outside the window, and not a Prepare or Hold within a day of it",IF($B108&lt;MAX($B$5:$B107),"Earlier than the step above",IF(AND($D108&lt;&gt;"Prepare",$D108&lt;&gt;"Check",$D108&lt;&gt;"Change",$D108&lt;&gt;"Hold",$D108&lt;&gt;"Decision"),"Pick a Kind",IF(OR(TRIM($N108)="",ISNUMBER(SEARCH(",",$N108)),ISNUMBER(SEARCH(" and ",$N108)),ISNUMBER(SEARCH(";",$N108)),ISNUMBER(SEARCH("team",$N108)),ISNUMBER(SEARCH("group",$N108))),"Needs one person as Owner",""))))))</f>
        <v/>
      </c>
      <c r="M108" s="21">
        <f>IF(AND($K108=1,$D108="Change",TRIM($G108)=""),1,0)</f>
        <v/>
      </c>
      <c r="N108" s="21">
        <f>IFERROR(LEFT($E108,FIND("(",$E108)-1),$E108)</f>
        <v/>
      </c>
    </row>
    <row r="109" ht="18" customHeight="1">
      <c r="A109" s="16">
        <f>IF($K109=0,"",ROW()-5)</f>
        <v/>
      </c>
      <c r="B109" s="29" t="n"/>
      <c r="C109" s="18" t="n"/>
      <c r="D109" s="17" t="n"/>
      <c r="E109" s="18" t="n"/>
      <c r="F109" s="18" t="n"/>
      <c r="G109" s="18" t="n"/>
      <c r="H109" s="29" t="n"/>
      <c r="I109" s="20">
        <f>IF($K109=0,"",IF($L109&lt;&gt;"","△ "&amp;$L109,IF($M109=1,"△ A Change with nothing in Stop or undo","○ Clear")))</f>
        <v/>
      </c>
      <c r="K109" s="21">
        <f>IF(COUNTA($B109:$H109)=0,0,1)</f>
        <v/>
      </c>
      <c r="L109" s="21">
        <f>IF($K109=0,"",IF(NOT(ISNUMBER($B109)),"No time",IF(AND(ISNUMBER(Details!$C$13),ISNUMBER(Details!$C$14),OR(AND($B109&lt;Details!$C$13,OR($D109&lt;&gt;"Prepare",$B109&lt;Details!$C$13-1)),AND($B109&gt;Details!$C$14,OR($D109&lt;&gt;"Hold",$B109&gt;Details!$C$14+1)))),"Outside the window, and not a Prepare or Hold within a day of it",IF($B109&lt;MAX($B$5:$B108),"Earlier than the step above",IF(AND($D109&lt;&gt;"Prepare",$D109&lt;&gt;"Check",$D109&lt;&gt;"Change",$D109&lt;&gt;"Hold",$D109&lt;&gt;"Decision"),"Pick a Kind",IF(OR(TRIM($N109)="",ISNUMBER(SEARCH(",",$N109)),ISNUMBER(SEARCH(" and ",$N109)),ISNUMBER(SEARCH(";",$N109)),ISNUMBER(SEARCH("team",$N109)),ISNUMBER(SEARCH("group",$N109))),"Needs one person as Owner",""))))))</f>
        <v/>
      </c>
      <c r="M109" s="21">
        <f>IF(AND($K109=1,$D109="Change",TRIM($G109)=""),1,0)</f>
        <v/>
      </c>
      <c r="N109" s="21">
        <f>IFERROR(LEFT($E109,FIND("(",$E109)-1),$E109)</f>
        <v/>
      </c>
    </row>
    <row r="110" ht="18" customHeight="1">
      <c r="A110" s="16">
        <f>IF($K110=0,"",ROW()-5)</f>
        <v/>
      </c>
      <c r="B110" s="29" t="n"/>
      <c r="C110" s="18" t="n"/>
      <c r="D110" s="17" t="n"/>
      <c r="E110" s="18" t="n"/>
      <c r="F110" s="18" t="n"/>
      <c r="G110" s="18" t="n"/>
      <c r="H110" s="29" t="n"/>
      <c r="I110" s="20">
        <f>IF($K110=0,"",IF($L110&lt;&gt;"","△ "&amp;$L110,IF($M110=1,"△ A Change with nothing in Stop or undo","○ Clear")))</f>
        <v/>
      </c>
      <c r="K110" s="21">
        <f>IF(COUNTA($B110:$H110)=0,0,1)</f>
        <v/>
      </c>
      <c r="L110" s="21">
        <f>IF($K110=0,"",IF(NOT(ISNUMBER($B110)),"No time",IF(AND(ISNUMBER(Details!$C$13),ISNUMBER(Details!$C$14),OR(AND($B110&lt;Details!$C$13,OR($D110&lt;&gt;"Prepare",$B110&lt;Details!$C$13-1)),AND($B110&gt;Details!$C$14,OR($D110&lt;&gt;"Hold",$B110&gt;Details!$C$14+1)))),"Outside the window, and not a Prepare or Hold within a day of it",IF($B110&lt;MAX($B$5:$B109),"Earlier than the step above",IF(AND($D110&lt;&gt;"Prepare",$D110&lt;&gt;"Check",$D110&lt;&gt;"Change",$D110&lt;&gt;"Hold",$D110&lt;&gt;"Decision"),"Pick a Kind",IF(OR(TRIM($N110)="",ISNUMBER(SEARCH(",",$N110)),ISNUMBER(SEARCH(" and ",$N110)),ISNUMBER(SEARCH(";",$N110)),ISNUMBER(SEARCH("team",$N110)),ISNUMBER(SEARCH("group",$N110))),"Needs one person as Owner",""))))))</f>
        <v/>
      </c>
      <c r="M110" s="21">
        <f>IF(AND($K110=1,$D110="Change",TRIM($G110)=""),1,0)</f>
        <v/>
      </c>
      <c r="N110" s="21">
        <f>IFERROR(LEFT($E110,FIND("(",$E110)-1),$E110)</f>
        <v/>
      </c>
    </row>
    <row r="111" ht="18" customHeight="1">
      <c r="A111" s="16">
        <f>IF($K111=0,"",ROW()-5)</f>
        <v/>
      </c>
      <c r="B111" s="29" t="n"/>
      <c r="C111" s="18" t="n"/>
      <c r="D111" s="17" t="n"/>
      <c r="E111" s="18" t="n"/>
      <c r="F111" s="18" t="n"/>
      <c r="G111" s="18" t="n"/>
      <c r="H111" s="29" t="n"/>
      <c r="I111" s="20">
        <f>IF($K111=0,"",IF($L111&lt;&gt;"","△ "&amp;$L111,IF($M111=1,"△ A Change with nothing in Stop or undo","○ Clear")))</f>
        <v/>
      </c>
      <c r="K111" s="21">
        <f>IF(COUNTA($B111:$H111)=0,0,1)</f>
        <v/>
      </c>
      <c r="L111" s="21">
        <f>IF($K111=0,"",IF(NOT(ISNUMBER($B111)),"No time",IF(AND(ISNUMBER(Details!$C$13),ISNUMBER(Details!$C$14),OR(AND($B111&lt;Details!$C$13,OR($D111&lt;&gt;"Prepare",$B111&lt;Details!$C$13-1)),AND($B111&gt;Details!$C$14,OR($D111&lt;&gt;"Hold",$B111&gt;Details!$C$14+1)))),"Outside the window, and not a Prepare or Hold within a day of it",IF($B111&lt;MAX($B$5:$B110),"Earlier than the step above",IF(AND($D111&lt;&gt;"Prepare",$D111&lt;&gt;"Check",$D111&lt;&gt;"Change",$D111&lt;&gt;"Hold",$D111&lt;&gt;"Decision"),"Pick a Kind",IF(OR(TRIM($N111)="",ISNUMBER(SEARCH(",",$N111)),ISNUMBER(SEARCH(" and ",$N111)),ISNUMBER(SEARCH(";",$N111)),ISNUMBER(SEARCH("team",$N111)),ISNUMBER(SEARCH("group",$N111))),"Needs one person as Owner",""))))))</f>
        <v/>
      </c>
      <c r="M111" s="21">
        <f>IF(AND($K111=1,$D111="Change",TRIM($G111)=""),1,0)</f>
        <v/>
      </c>
      <c r="N111" s="21">
        <f>IFERROR(LEFT($E111,FIND("(",$E111)-1),$E111)</f>
        <v/>
      </c>
    </row>
    <row r="112" ht="18" customHeight="1">
      <c r="A112" s="16">
        <f>IF($K112=0,"",ROW()-5)</f>
        <v/>
      </c>
      <c r="B112" s="29" t="n"/>
      <c r="C112" s="18" t="n"/>
      <c r="D112" s="17" t="n"/>
      <c r="E112" s="18" t="n"/>
      <c r="F112" s="18" t="n"/>
      <c r="G112" s="18" t="n"/>
      <c r="H112" s="29" t="n"/>
      <c r="I112" s="20">
        <f>IF($K112=0,"",IF($L112&lt;&gt;"","△ "&amp;$L112,IF($M112=1,"△ A Change with nothing in Stop or undo","○ Clear")))</f>
        <v/>
      </c>
      <c r="K112" s="21">
        <f>IF(COUNTA($B112:$H112)=0,0,1)</f>
        <v/>
      </c>
      <c r="L112" s="21">
        <f>IF($K112=0,"",IF(NOT(ISNUMBER($B112)),"No time",IF(AND(ISNUMBER(Details!$C$13),ISNUMBER(Details!$C$14),OR(AND($B112&lt;Details!$C$13,OR($D112&lt;&gt;"Prepare",$B112&lt;Details!$C$13-1)),AND($B112&gt;Details!$C$14,OR($D112&lt;&gt;"Hold",$B112&gt;Details!$C$14+1)))),"Outside the window, and not a Prepare or Hold within a day of it",IF($B112&lt;MAX($B$5:$B111),"Earlier than the step above",IF(AND($D112&lt;&gt;"Prepare",$D112&lt;&gt;"Check",$D112&lt;&gt;"Change",$D112&lt;&gt;"Hold",$D112&lt;&gt;"Decision"),"Pick a Kind",IF(OR(TRIM($N112)="",ISNUMBER(SEARCH(",",$N112)),ISNUMBER(SEARCH(" and ",$N112)),ISNUMBER(SEARCH(";",$N112)),ISNUMBER(SEARCH("team",$N112)),ISNUMBER(SEARCH("group",$N112))),"Needs one person as Owner",""))))))</f>
        <v/>
      </c>
      <c r="M112" s="21">
        <f>IF(AND($K112=1,$D112="Change",TRIM($G112)=""),1,0)</f>
        <v/>
      </c>
      <c r="N112" s="21">
        <f>IFERROR(LEFT($E112,FIND("(",$E112)-1),$E112)</f>
        <v/>
      </c>
    </row>
    <row r="113" ht="18" customHeight="1">
      <c r="A113" s="16">
        <f>IF($K113=0,"",ROW()-5)</f>
        <v/>
      </c>
      <c r="B113" s="29" t="n"/>
      <c r="C113" s="18" t="n"/>
      <c r="D113" s="17" t="n"/>
      <c r="E113" s="18" t="n"/>
      <c r="F113" s="18" t="n"/>
      <c r="G113" s="18" t="n"/>
      <c r="H113" s="29" t="n"/>
      <c r="I113" s="20">
        <f>IF($K113=0,"",IF($L113&lt;&gt;"","△ "&amp;$L113,IF($M113=1,"△ A Change with nothing in Stop or undo","○ Clear")))</f>
        <v/>
      </c>
      <c r="K113" s="21">
        <f>IF(COUNTA($B113:$H113)=0,0,1)</f>
        <v/>
      </c>
      <c r="L113" s="21">
        <f>IF($K113=0,"",IF(NOT(ISNUMBER($B113)),"No time",IF(AND(ISNUMBER(Details!$C$13),ISNUMBER(Details!$C$14),OR(AND($B113&lt;Details!$C$13,OR($D113&lt;&gt;"Prepare",$B113&lt;Details!$C$13-1)),AND($B113&gt;Details!$C$14,OR($D113&lt;&gt;"Hold",$B113&gt;Details!$C$14+1)))),"Outside the window, and not a Prepare or Hold within a day of it",IF($B113&lt;MAX($B$5:$B112),"Earlier than the step above",IF(AND($D113&lt;&gt;"Prepare",$D113&lt;&gt;"Check",$D113&lt;&gt;"Change",$D113&lt;&gt;"Hold",$D113&lt;&gt;"Decision"),"Pick a Kind",IF(OR(TRIM($N113)="",ISNUMBER(SEARCH(",",$N113)),ISNUMBER(SEARCH(" and ",$N113)),ISNUMBER(SEARCH(";",$N113)),ISNUMBER(SEARCH("team",$N113)),ISNUMBER(SEARCH("group",$N113))),"Needs one person as Owner",""))))))</f>
        <v/>
      </c>
      <c r="M113" s="21">
        <f>IF(AND($K113=1,$D113="Change",TRIM($G113)=""),1,0)</f>
        <v/>
      </c>
      <c r="N113" s="21">
        <f>IFERROR(LEFT($E113,FIND("(",$E113)-1),$E113)</f>
        <v/>
      </c>
    </row>
    <row r="114" ht="18" customHeight="1">
      <c r="A114" s="16">
        <f>IF($K114=0,"",ROW()-5)</f>
        <v/>
      </c>
      <c r="B114" s="29" t="n"/>
      <c r="C114" s="18" t="n"/>
      <c r="D114" s="17" t="n"/>
      <c r="E114" s="18" t="n"/>
      <c r="F114" s="18" t="n"/>
      <c r="G114" s="18" t="n"/>
      <c r="H114" s="29" t="n"/>
      <c r="I114" s="20">
        <f>IF($K114=0,"",IF($L114&lt;&gt;"","△ "&amp;$L114,IF($M114=1,"△ A Change with nothing in Stop or undo","○ Clear")))</f>
        <v/>
      </c>
      <c r="K114" s="21">
        <f>IF(COUNTA($B114:$H114)=0,0,1)</f>
        <v/>
      </c>
      <c r="L114" s="21">
        <f>IF($K114=0,"",IF(NOT(ISNUMBER($B114)),"No time",IF(AND(ISNUMBER(Details!$C$13),ISNUMBER(Details!$C$14),OR(AND($B114&lt;Details!$C$13,OR($D114&lt;&gt;"Prepare",$B114&lt;Details!$C$13-1)),AND($B114&gt;Details!$C$14,OR($D114&lt;&gt;"Hold",$B114&gt;Details!$C$14+1)))),"Outside the window, and not a Prepare or Hold within a day of it",IF($B114&lt;MAX($B$5:$B113),"Earlier than the step above",IF(AND($D114&lt;&gt;"Prepare",$D114&lt;&gt;"Check",$D114&lt;&gt;"Change",$D114&lt;&gt;"Hold",$D114&lt;&gt;"Decision"),"Pick a Kind",IF(OR(TRIM($N114)="",ISNUMBER(SEARCH(",",$N114)),ISNUMBER(SEARCH(" and ",$N114)),ISNUMBER(SEARCH(";",$N114)),ISNUMBER(SEARCH("team",$N114)),ISNUMBER(SEARCH("group",$N114))),"Needs one person as Owner",""))))))</f>
        <v/>
      </c>
      <c r="M114" s="21">
        <f>IF(AND($K114=1,$D114="Change",TRIM($G114)=""),1,0)</f>
        <v/>
      </c>
      <c r="N114" s="21">
        <f>IFERROR(LEFT($E114,FIND("(",$E114)-1),$E114)</f>
        <v/>
      </c>
    </row>
    <row r="115" ht="18" customHeight="1">
      <c r="A115" s="16">
        <f>IF($K115=0,"",ROW()-5)</f>
        <v/>
      </c>
      <c r="B115" s="29" t="n"/>
      <c r="C115" s="18" t="n"/>
      <c r="D115" s="17" t="n"/>
      <c r="E115" s="18" t="n"/>
      <c r="F115" s="18" t="n"/>
      <c r="G115" s="18" t="n"/>
      <c r="H115" s="29" t="n"/>
      <c r="I115" s="20">
        <f>IF($K115=0,"",IF($L115&lt;&gt;"","△ "&amp;$L115,IF($M115=1,"△ A Change with nothing in Stop or undo","○ Clear")))</f>
        <v/>
      </c>
      <c r="K115" s="21">
        <f>IF(COUNTA($B115:$H115)=0,0,1)</f>
        <v/>
      </c>
      <c r="L115" s="21">
        <f>IF($K115=0,"",IF(NOT(ISNUMBER($B115)),"No time",IF(AND(ISNUMBER(Details!$C$13),ISNUMBER(Details!$C$14),OR(AND($B115&lt;Details!$C$13,OR($D115&lt;&gt;"Prepare",$B115&lt;Details!$C$13-1)),AND($B115&gt;Details!$C$14,OR($D115&lt;&gt;"Hold",$B115&gt;Details!$C$14+1)))),"Outside the window, and not a Prepare or Hold within a day of it",IF($B115&lt;MAX($B$5:$B114),"Earlier than the step above",IF(AND($D115&lt;&gt;"Prepare",$D115&lt;&gt;"Check",$D115&lt;&gt;"Change",$D115&lt;&gt;"Hold",$D115&lt;&gt;"Decision"),"Pick a Kind",IF(OR(TRIM($N115)="",ISNUMBER(SEARCH(",",$N115)),ISNUMBER(SEARCH(" and ",$N115)),ISNUMBER(SEARCH(";",$N115)),ISNUMBER(SEARCH("team",$N115)),ISNUMBER(SEARCH("group",$N115))),"Needs one person as Owner",""))))))</f>
        <v/>
      </c>
      <c r="M115" s="21">
        <f>IF(AND($K115=1,$D115="Change",TRIM($G115)=""),1,0)</f>
        <v/>
      </c>
      <c r="N115" s="21">
        <f>IFERROR(LEFT($E115,FIND("(",$E115)-1),$E115)</f>
        <v/>
      </c>
    </row>
    <row r="116" ht="18" customHeight="1">
      <c r="A116" s="16">
        <f>IF($K116=0,"",ROW()-5)</f>
        <v/>
      </c>
      <c r="B116" s="29" t="n"/>
      <c r="C116" s="18" t="n"/>
      <c r="D116" s="17" t="n"/>
      <c r="E116" s="18" t="n"/>
      <c r="F116" s="18" t="n"/>
      <c r="G116" s="18" t="n"/>
      <c r="H116" s="29" t="n"/>
      <c r="I116" s="20">
        <f>IF($K116=0,"",IF($L116&lt;&gt;"","△ "&amp;$L116,IF($M116=1,"△ A Change with nothing in Stop or undo","○ Clear")))</f>
        <v/>
      </c>
      <c r="K116" s="21">
        <f>IF(COUNTA($B116:$H116)=0,0,1)</f>
        <v/>
      </c>
      <c r="L116" s="21">
        <f>IF($K116=0,"",IF(NOT(ISNUMBER($B116)),"No time",IF(AND(ISNUMBER(Details!$C$13),ISNUMBER(Details!$C$14),OR(AND($B116&lt;Details!$C$13,OR($D116&lt;&gt;"Prepare",$B116&lt;Details!$C$13-1)),AND($B116&gt;Details!$C$14,OR($D116&lt;&gt;"Hold",$B116&gt;Details!$C$14+1)))),"Outside the window, and not a Prepare or Hold within a day of it",IF($B116&lt;MAX($B$5:$B115),"Earlier than the step above",IF(AND($D116&lt;&gt;"Prepare",$D116&lt;&gt;"Check",$D116&lt;&gt;"Change",$D116&lt;&gt;"Hold",$D116&lt;&gt;"Decision"),"Pick a Kind",IF(OR(TRIM($N116)="",ISNUMBER(SEARCH(",",$N116)),ISNUMBER(SEARCH(" and ",$N116)),ISNUMBER(SEARCH(";",$N116)),ISNUMBER(SEARCH("team",$N116)),ISNUMBER(SEARCH("group",$N116))),"Needs one person as Owner",""))))))</f>
        <v/>
      </c>
      <c r="M116" s="21">
        <f>IF(AND($K116=1,$D116="Change",TRIM($G116)=""),1,0)</f>
        <v/>
      </c>
      <c r="N116" s="21">
        <f>IFERROR(LEFT($E116,FIND("(",$E116)-1),$E116)</f>
        <v/>
      </c>
    </row>
    <row r="117" ht="18" customHeight="1">
      <c r="A117" s="16">
        <f>IF($K117=0,"",ROW()-5)</f>
        <v/>
      </c>
      <c r="B117" s="29" t="n"/>
      <c r="C117" s="18" t="n"/>
      <c r="D117" s="17" t="n"/>
      <c r="E117" s="18" t="n"/>
      <c r="F117" s="18" t="n"/>
      <c r="G117" s="18" t="n"/>
      <c r="H117" s="29" t="n"/>
      <c r="I117" s="20">
        <f>IF($K117=0,"",IF($L117&lt;&gt;"","△ "&amp;$L117,IF($M117=1,"△ A Change with nothing in Stop or undo","○ Clear")))</f>
        <v/>
      </c>
      <c r="K117" s="21">
        <f>IF(COUNTA($B117:$H117)=0,0,1)</f>
        <v/>
      </c>
      <c r="L117" s="21">
        <f>IF($K117=0,"",IF(NOT(ISNUMBER($B117)),"No time",IF(AND(ISNUMBER(Details!$C$13),ISNUMBER(Details!$C$14),OR(AND($B117&lt;Details!$C$13,OR($D117&lt;&gt;"Prepare",$B117&lt;Details!$C$13-1)),AND($B117&gt;Details!$C$14,OR($D117&lt;&gt;"Hold",$B117&gt;Details!$C$14+1)))),"Outside the window, and not a Prepare or Hold within a day of it",IF($B117&lt;MAX($B$5:$B116),"Earlier than the step above",IF(AND($D117&lt;&gt;"Prepare",$D117&lt;&gt;"Check",$D117&lt;&gt;"Change",$D117&lt;&gt;"Hold",$D117&lt;&gt;"Decision"),"Pick a Kind",IF(OR(TRIM($N117)="",ISNUMBER(SEARCH(",",$N117)),ISNUMBER(SEARCH(" and ",$N117)),ISNUMBER(SEARCH(";",$N117)),ISNUMBER(SEARCH("team",$N117)),ISNUMBER(SEARCH("group",$N117))),"Needs one person as Owner",""))))))</f>
        <v/>
      </c>
      <c r="M117" s="21">
        <f>IF(AND($K117=1,$D117="Change",TRIM($G117)=""),1,0)</f>
        <v/>
      </c>
      <c r="N117" s="21">
        <f>IFERROR(LEFT($E117,FIND("(",$E117)-1),$E117)</f>
        <v/>
      </c>
    </row>
    <row r="118" ht="18" customHeight="1">
      <c r="A118" s="16">
        <f>IF($K118=0,"",ROW()-5)</f>
        <v/>
      </c>
      <c r="B118" s="29" t="n"/>
      <c r="C118" s="18" t="n"/>
      <c r="D118" s="17" t="n"/>
      <c r="E118" s="18" t="n"/>
      <c r="F118" s="18" t="n"/>
      <c r="G118" s="18" t="n"/>
      <c r="H118" s="29" t="n"/>
      <c r="I118" s="20">
        <f>IF($K118=0,"",IF($L118&lt;&gt;"","△ "&amp;$L118,IF($M118=1,"△ A Change with nothing in Stop or undo","○ Clear")))</f>
        <v/>
      </c>
      <c r="K118" s="21">
        <f>IF(COUNTA($B118:$H118)=0,0,1)</f>
        <v/>
      </c>
      <c r="L118" s="21">
        <f>IF($K118=0,"",IF(NOT(ISNUMBER($B118)),"No time",IF(AND(ISNUMBER(Details!$C$13),ISNUMBER(Details!$C$14),OR(AND($B118&lt;Details!$C$13,OR($D118&lt;&gt;"Prepare",$B118&lt;Details!$C$13-1)),AND($B118&gt;Details!$C$14,OR($D118&lt;&gt;"Hold",$B118&gt;Details!$C$14+1)))),"Outside the window, and not a Prepare or Hold within a day of it",IF($B118&lt;MAX($B$5:$B117),"Earlier than the step above",IF(AND($D118&lt;&gt;"Prepare",$D118&lt;&gt;"Check",$D118&lt;&gt;"Change",$D118&lt;&gt;"Hold",$D118&lt;&gt;"Decision"),"Pick a Kind",IF(OR(TRIM($N118)="",ISNUMBER(SEARCH(",",$N118)),ISNUMBER(SEARCH(" and ",$N118)),ISNUMBER(SEARCH(";",$N118)),ISNUMBER(SEARCH("team",$N118)),ISNUMBER(SEARCH("group",$N118))),"Needs one person as Owner",""))))))</f>
        <v/>
      </c>
      <c r="M118" s="21">
        <f>IF(AND($K118=1,$D118="Change",TRIM($G118)=""),1,0)</f>
        <v/>
      </c>
      <c r="N118" s="21">
        <f>IFERROR(LEFT($E118,FIND("(",$E118)-1),$E118)</f>
        <v/>
      </c>
    </row>
    <row r="119" ht="18" customHeight="1">
      <c r="A119" s="16">
        <f>IF($K119=0,"",ROW()-5)</f>
        <v/>
      </c>
      <c r="B119" s="29" t="n"/>
      <c r="C119" s="18" t="n"/>
      <c r="D119" s="17" t="n"/>
      <c r="E119" s="18" t="n"/>
      <c r="F119" s="18" t="n"/>
      <c r="G119" s="18" t="n"/>
      <c r="H119" s="29" t="n"/>
      <c r="I119" s="20">
        <f>IF($K119=0,"",IF($L119&lt;&gt;"","△ "&amp;$L119,IF($M119=1,"△ A Change with nothing in Stop or undo","○ Clear")))</f>
        <v/>
      </c>
      <c r="K119" s="21">
        <f>IF(COUNTA($B119:$H119)=0,0,1)</f>
        <v/>
      </c>
      <c r="L119" s="21">
        <f>IF($K119=0,"",IF(NOT(ISNUMBER($B119)),"No time",IF(AND(ISNUMBER(Details!$C$13),ISNUMBER(Details!$C$14),OR(AND($B119&lt;Details!$C$13,OR($D119&lt;&gt;"Prepare",$B119&lt;Details!$C$13-1)),AND($B119&gt;Details!$C$14,OR($D119&lt;&gt;"Hold",$B119&gt;Details!$C$14+1)))),"Outside the window, and not a Prepare or Hold within a day of it",IF($B119&lt;MAX($B$5:$B118),"Earlier than the step above",IF(AND($D119&lt;&gt;"Prepare",$D119&lt;&gt;"Check",$D119&lt;&gt;"Change",$D119&lt;&gt;"Hold",$D119&lt;&gt;"Decision"),"Pick a Kind",IF(OR(TRIM($N119)="",ISNUMBER(SEARCH(",",$N119)),ISNUMBER(SEARCH(" and ",$N119)),ISNUMBER(SEARCH(";",$N119)),ISNUMBER(SEARCH("team",$N119)),ISNUMBER(SEARCH("group",$N119))),"Needs one person as Owner",""))))))</f>
        <v/>
      </c>
      <c r="M119" s="21">
        <f>IF(AND($K119=1,$D119="Change",TRIM($G119)=""),1,0)</f>
        <v/>
      </c>
      <c r="N119" s="21">
        <f>IFERROR(LEFT($E119,FIND("(",$E119)-1),$E119)</f>
        <v/>
      </c>
    </row>
    <row r="120" ht="18" customHeight="1">
      <c r="A120" s="16">
        <f>IF($K120=0,"",ROW()-5)</f>
        <v/>
      </c>
      <c r="B120" s="29" t="n"/>
      <c r="C120" s="18" t="n"/>
      <c r="D120" s="17" t="n"/>
      <c r="E120" s="18" t="n"/>
      <c r="F120" s="18" t="n"/>
      <c r="G120" s="18" t="n"/>
      <c r="H120" s="29" t="n"/>
      <c r="I120" s="20">
        <f>IF($K120=0,"",IF($L120&lt;&gt;"","△ "&amp;$L120,IF($M120=1,"△ A Change with nothing in Stop or undo","○ Clear")))</f>
        <v/>
      </c>
      <c r="K120" s="21">
        <f>IF(COUNTA($B120:$H120)=0,0,1)</f>
        <v/>
      </c>
      <c r="L120" s="21">
        <f>IF($K120=0,"",IF(NOT(ISNUMBER($B120)),"No time",IF(AND(ISNUMBER(Details!$C$13),ISNUMBER(Details!$C$14),OR(AND($B120&lt;Details!$C$13,OR($D120&lt;&gt;"Prepare",$B120&lt;Details!$C$13-1)),AND($B120&gt;Details!$C$14,OR($D120&lt;&gt;"Hold",$B120&gt;Details!$C$14+1)))),"Outside the window, and not a Prepare or Hold within a day of it",IF($B120&lt;MAX($B$5:$B119),"Earlier than the step above",IF(AND($D120&lt;&gt;"Prepare",$D120&lt;&gt;"Check",$D120&lt;&gt;"Change",$D120&lt;&gt;"Hold",$D120&lt;&gt;"Decision"),"Pick a Kind",IF(OR(TRIM($N120)="",ISNUMBER(SEARCH(",",$N120)),ISNUMBER(SEARCH(" and ",$N120)),ISNUMBER(SEARCH(";",$N120)),ISNUMBER(SEARCH("team",$N120)),ISNUMBER(SEARCH("group",$N120))),"Needs one person as Owner",""))))))</f>
        <v/>
      </c>
      <c r="M120" s="21">
        <f>IF(AND($K120=1,$D120="Change",TRIM($G120)=""),1,0)</f>
        <v/>
      </c>
      <c r="N120" s="21">
        <f>IFERROR(LEFT($E120,FIND("(",$E120)-1),$E120)</f>
        <v/>
      </c>
    </row>
    <row r="121" ht="18" customHeight="1">
      <c r="A121" s="16">
        <f>IF($K121=0,"",ROW()-5)</f>
        <v/>
      </c>
      <c r="B121" s="29" t="n"/>
      <c r="C121" s="18" t="n"/>
      <c r="D121" s="17" t="n"/>
      <c r="E121" s="18" t="n"/>
      <c r="F121" s="18" t="n"/>
      <c r="G121" s="18" t="n"/>
      <c r="H121" s="29" t="n"/>
      <c r="I121" s="20">
        <f>IF($K121=0,"",IF($L121&lt;&gt;"","△ "&amp;$L121,IF($M121=1,"△ A Change with nothing in Stop or undo","○ Clear")))</f>
        <v/>
      </c>
      <c r="K121" s="21">
        <f>IF(COUNTA($B121:$H121)=0,0,1)</f>
        <v/>
      </c>
      <c r="L121" s="21">
        <f>IF($K121=0,"",IF(NOT(ISNUMBER($B121)),"No time",IF(AND(ISNUMBER(Details!$C$13),ISNUMBER(Details!$C$14),OR(AND($B121&lt;Details!$C$13,OR($D121&lt;&gt;"Prepare",$B121&lt;Details!$C$13-1)),AND($B121&gt;Details!$C$14,OR($D121&lt;&gt;"Hold",$B121&gt;Details!$C$14+1)))),"Outside the window, and not a Prepare or Hold within a day of it",IF($B121&lt;MAX($B$5:$B120),"Earlier than the step above",IF(AND($D121&lt;&gt;"Prepare",$D121&lt;&gt;"Check",$D121&lt;&gt;"Change",$D121&lt;&gt;"Hold",$D121&lt;&gt;"Decision"),"Pick a Kind",IF(OR(TRIM($N121)="",ISNUMBER(SEARCH(",",$N121)),ISNUMBER(SEARCH(" and ",$N121)),ISNUMBER(SEARCH(";",$N121)),ISNUMBER(SEARCH("team",$N121)),ISNUMBER(SEARCH("group",$N121))),"Needs one person as Owner",""))))))</f>
        <v/>
      </c>
      <c r="M121" s="21">
        <f>IF(AND($K121=1,$D121="Change",TRIM($G121)=""),1,0)</f>
        <v/>
      </c>
      <c r="N121" s="21">
        <f>IFERROR(LEFT($E121,FIND("(",$E121)-1),$E121)</f>
        <v/>
      </c>
    </row>
    <row r="122" ht="18" customHeight="1">
      <c r="A122" s="16">
        <f>IF($K122=0,"",ROW()-5)</f>
        <v/>
      </c>
      <c r="B122" s="29" t="n"/>
      <c r="C122" s="18" t="n"/>
      <c r="D122" s="17" t="n"/>
      <c r="E122" s="18" t="n"/>
      <c r="F122" s="18" t="n"/>
      <c r="G122" s="18" t="n"/>
      <c r="H122" s="29" t="n"/>
      <c r="I122" s="20">
        <f>IF($K122=0,"",IF($L122&lt;&gt;"","△ "&amp;$L122,IF($M122=1,"△ A Change with nothing in Stop or undo","○ Clear")))</f>
        <v/>
      </c>
      <c r="K122" s="21">
        <f>IF(COUNTA($B122:$H122)=0,0,1)</f>
        <v/>
      </c>
      <c r="L122" s="21">
        <f>IF($K122=0,"",IF(NOT(ISNUMBER($B122)),"No time",IF(AND(ISNUMBER(Details!$C$13),ISNUMBER(Details!$C$14),OR(AND($B122&lt;Details!$C$13,OR($D122&lt;&gt;"Prepare",$B122&lt;Details!$C$13-1)),AND($B122&gt;Details!$C$14,OR($D122&lt;&gt;"Hold",$B122&gt;Details!$C$14+1)))),"Outside the window, and not a Prepare or Hold within a day of it",IF($B122&lt;MAX($B$5:$B121),"Earlier than the step above",IF(AND($D122&lt;&gt;"Prepare",$D122&lt;&gt;"Check",$D122&lt;&gt;"Change",$D122&lt;&gt;"Hold",$D122&lt;&gt;"Decision"),"Pick a Kind",IF(OR(TRIM($N122)="",ISNUMBER(SEARCH(",",$N122)),ISNUMBER(SEARCH(" and ",$N122)),ISNUMBER(SEARCH(";",$N122)),ISNUMBER(SEARCH("team",$N122)),ISNUMBER(SEARCH("group",$N122))),"Needs one person as Owner",""))))))</f>
        <v/>
      </c>
      <c r="M122" s="21">
        <f>IF(AND($K122=1,$D122="Change",TRIM($G122)=""),1,0)</f>
        <v/>
      </c>
      <c r="N122" s="21">
        <f>IFERROR(LEFT($E122,FIND("(",$E122)-1),$E122)</f>
        <v/>
      </c>
    </row>
    <row r="123" ht="18" customHeight="1">
      <c r="A123" s="16">
        <f>IF($K123=0,"",ROW()-5)</f>
        <v/>
      </c>
      <c r="B123" s="29" t="n"/>
      <c r="C123" s="18" t="n"/>
      <c r="D123" s="17" t="n"/>
      <c r="E123" s="18" t="n"/>
      <c r="F123" s="18" t="n"/>
      <c r="G123" s="18" t="n"/>
      <c r="H123" s="29" t="n"/>
      <c r="I123" s="20">
        <f>IF($K123=0,"",IF($L123&lt;&gt;"","△ "&amp;$L123,IF($M123=1,"△ A Change with nothing in Stop or undo","○ Clear")))</f>
        <v/>
      </c>
      <c r="K123" s="21">
        <f>IF(COUNTA($B123:$H123)=0,0,1)</f>
        <v/>
      </c>
      <c r="L123" s="21">
        <f>IF($K123=0,"",IF(NOT(ISNUMBER($B123)),"No time",IF(AND(ISNUMBER(Details!$C$13),ISNUMBER(Details!$C$14),OR(AND($B123&lt;Details!$C$13,OR($D123&lt;&gt;"Prepare",$B123&lt;Details!$C$13-1)),AND($B123&gt;Details!$C$14,OR($D123&lt;&gt;"Hold",$B123&gt;Details!$C$14+1)))),"Outside the window, and not a Prepare or Hold within a day of it",IF($B123&lt;MAX($B$5:$B122),"Earlier than the step above",IF(AND($D123&lt;&gt;"Prepare",$D123&lt;&gt;"Check",$D123&lt;&gt;"Change",$D123&lt;&gt;"Hold",$D123&lt;&gt;"Decision"),"Pick a Kind",IF(OR(TRIM($N123)="",ISNUMBER(SEARCH(",",$N123)),ISNUMBER(SEARCH(" and ",$N123)),ISNUMBER(SEARCH(";",$N123)),ISNUMBER(SEARCH("team",$N123)),ISNUMBER(SEARCH("group",$N123))),"Needs one person as Owner",""))))))</f>
        <v/>
      </c>
      <c r="M123" s="21">
        <f>IF(AND($K123=1,$D123="Change",TRIM($G123)=""),1,0)</f>
        <v/>
      </c>
      <c r="N123" s="21">
        <f>IFERROR(LEFT($E123,FIND("(",$E123)-1),$E123)</f>
        <v/>
      </c>
    </row>
    <row r="124" ht="18" customHeight="1">
      <c r="A124" s="16">
        <f>IF($K124=0,"",ROW()-5)</f>
        <v/>
      </c>
      <c r="B124" s="29" t="n"/>
      <c r="C124" s="18" t="n"/>
      <c r="D124" s="17" t="n"/>
      <c r="E124" s="18" t="n"/>
      <c r="F124" s="18" t="n"/>
      <c r="G124" s="18" t="n"/>
      <c r="H124" s="29" t="n"/>
      <c r="I124" s="20">
        <f>IF($K124=0,"",IF($L124&lt;&gt;"","△ "&amp;$L124,IF($M124=1,"△ A Change with nothing in Stop or undo","○ Clear")))</f>
        <v/>
      </c>
      <c r="K124" s="21">
        <f>IF(COUNTA($B124:$H124)=0,0,1)</f>
        <v/>
      </c>
      <c r="L124" s="21">
        <f>IF($K124=0,"",IF(NOT(ISNUMBER($B124)),"No time",IF(AND(ISNUMBER(Details!$C$13),ISNUMBER(Details!$C$14),OR(AND($B124&lt;Details!$C$13,OR($D124&lt;&gt;"Prepare",$B124&lt;Details!$C$13-1)),AND($B124&gt;Details!$C$14,OR($D124&lt;&gt;"Hold",$B124&gt;Details!$C$14+1)))),"Outside the window, and not a Prepare or Hold within a day of it",IF($B124&lt;MAX($B$5:$B123),"Earlier than the step above",IF(AND($D124&lt;&gt;"Prepare",$D124&lt;&gt;"Check",$D124&lt;&gt;"Change",$D124&lt;&gt;"Hold",$D124&lt;&gt;"Decision"),"Pick a Kind",IF(OR(TRIM($N124)="",ISNUMBER(SEARCH(",",$N124)),ISNUMBER(SEARCH(" and ",$N124)),ISNUMBER(SEARCH(";",$N124)),ISNUMBER(SEARCH("team",$N124)),ISNUMBER(SEARCH("group",$N124))),"Needs one person as Owner",""))))))</f>
        <v/>
      </c>
      <c r="M124" s="21">
        <f>IF(AND($K124=1,$D124="Change",TRIM($G124)=""),1,0)</f>
        <v/>
      </c>
      <c r="N124" s="21">
        <f>IFERROR(LEFT($E124,FIND("(",$E124)-1),$E124)</f>
        <v/>
      </c>
    </row>
    <row r="125" ht="18" customHeight="1">
      <c r="A125" s="16">
        <f>IF($K125=0,"",ROW()-5)</f>
        <v/>
      </c>
      <c r="B125" s="29" t="n"/>
      <c r="C125" s="18" t="n"/>
      <c r="D125" s="17" t="n"/>
      <c r="E125" s="18" t="n"/>
      <c r="F125" s="18" t="n"/>
      <c r="G125" s="18" t="n"/>
      <c r="H125" s="29" t="n"/>
      <c r="I125" s="20">
        <f>IF($K125=0,"",IF($L125&lt;&gt;"","△ "&amp;$L125,IF($M125=1,"△ A Change with nothing in Stop or undo","○ Clear")))</f>
        <v/>
      </c>
      <c r="K125" s="21">
        <f>IF(COUNTA($B125:$H125)=0,0,1)</f>
        <v/>
      </c>
      <c r="L125" s="21">
        <f>IF($K125=0,"",IF(NOT(ISNUMBER($B125)),"No time",IF(AND(ISNUMBER(Details!$C$13),ISNUMBER(Details!$C$14),OR(AND($B125&lt;Details!$C$13,OR($D125&lt;&gt;"Prepare",$B125&lt;Details!$C$13-1)),AND($B125&gt;Details!$C$14,OR($D125&lt;&gt;"Hold",$B125&gt;Details!$C$14+1)))),"Outside the window, and not a Prepare or Hold within a day of it",IF($B125&lt;MAX($B$5:$B124),"Earlier than the step above",IF(AND($D125&lt;&gt;"Prepare",$D125&lt;&gt;"Check",$D125&lt;&gt;"Change",$D125&lt;&gt;"Hold",$D125&lt;&gt;"Decision"),"Pick a Kind",IF(OR(TRIM($N125)="",ISNUMBER(SEARCH(",",$N125)),ISNUMBER(SEARCH(" and ",$N125)),ISNUMBER(SEARCH(";",$N125)),ISNUMBER(SEARCH("team",$N125)),ISNUMBER(SEARCH("group",$N125))),"Needs one person as Owner",""))))))</f>
        <v/>
      </c>
      <c r="M125" s="21">
        <f>IF(AND($K125=1,$D125="Change",TRIM($G125)=""),1,0)</f>
        <v/>
      </c>
      <c r="N125" s="21">
        <f>IFERROR(LEFT($E125,FIND("(",$E125)-1),$E125)</f>
        <v/>
      </c>
    </row>
    <row r="126" ht="18" customHeight="1">
      <c r="A126" s="16">
        <f>IF($K126=0,"",ROW()-5)</f>
        <v/>
      </c>
      <c r="B126" s="29" t="n"/>
      <c r="C126" s="18" t="n"/>
      <c r="D126" s="17" t="n"/>
      <c r="E126" s="18" t="n"/>
      <c r="F126" s="18" t="n"/>
      <c r="G126" s="18" t="n"/>
      <c r="H126" s="29" t="n"/>
      <c r="I126" s="20">
        <f>IF($K126=0,"",IF($L126&lt;&gt;"","△ "&amp;$L126,IF($M126=1,"△ A Change with nothing in Stop or undo","○ Clear")))</f>
        <v/>
      </c>
      <c r="K126" s="21">
        <f>IF(COUNTA($B126:$H126)=0,0,1)</f>
        <v/>
      </c>
      <c r="L126" s="21">
        <f>IF($K126=0,"",IF(NOT(ISNUMBER($B126)),"No time",IF(AND(ISNUMBER(Details!$C$13),ISNUMBER(Details!$C$14),OR(AND($B126&lt;Details!$C$13,OR($D126&lt;&gt;"Prepare",$B126&lt;Details!$C$13-1)),AND($B126&gt;Details!$C$14,OR($D126&lt;&gt;"Hold",$B126&gt;Details!$C$14+1)))),"Outside the window, and not a Prepare or Hold within a day of it",IF($B126&lt;MAX($B$5:$B125),"Earlier than the step above",IF(AND($D126&lt;&gt;"Prepare",$D126&lt;&gt;"Check",$D126&lt;&gt;"Change",$D126&lt;&gt;"Hold",$D126&lt;&gt;"Decision"),"Pick a Kind",IF(OR(TRIM($N126)="",ISNUMBER(SEARCH(",",$N126)),ISNUMBER(SEARCH(" and ",$N126)),ISNUMBER(SEARCH(";",$N126)),ISNUMBER(SEARCH("team",$N126)),ISNUMBER(SEARCH("group",$N126))),"Needs one person as Owner",""))))))</f>
        <v/>
      </c>
      <c r="M126" s="21">
        <f>IF(AND($K126=1,$D126="Change",TRIM($G126)=""),1,0)</f>
        <v/>
      </c>
      <c r="N126" s="21">
        <f>IFERROR(LEFT($E126,FIND("(",$E126)-1),$E126)</f>
        <v/>
      </c>
    </row>
    <row r="127" ht="18" customHeight="1">
      <c r="A127" s="16">
        <f>IF($K127=0,"",ROW()-5)</f>
        <v/>
      </c>
      <c r="B127" s="29" t="n"/>
      <c r="C127" s="18" t="n"/>
      <c r="D127" s="17" t="n"/>
      <c r="E127" s="18" t="n"/>
      <c r="F127" s="18" t="n"/>
      <c r="G127" s="18" t="n"/>
      <c r="H127" s="29" t="n"/>
      <c r="I127" s="20">
        <f>IF($K127=0,"",IF($L127&lt;&gt;"","△ "&amp;$L127,IF($M127=1,"△ A Change with nothing in Stop or undo","○ Clear")))</f>
        <v/>
      </c>
      <c r="K127" s="21">
        <f>IF(COUNTA($B127:$H127)=0,0,1)</f>
        <v/>
      </c>
      <c r="L127" s="21">
        <f>IF($K127=0,"",IF(NOT(ISNUMBER($B127)),"No time",IF(AND(ISNUMBER(Details!$C$13),ISNUMBER(Details!$C$14),OR(AND($B127&lt;Details!$C$13,OR($D127&lt;&gt;"Prepare",$B127&lt;Details!$C$13-1)),AND($B127&gt;Details!$C$14,OR($D127&lt;&gt;"Hold",$B127&gt;Details!$C$14+1)))),"Outside the window, and not a Prepare or Hold within a day of it",IF($B127&lt;MAX($B$5:$B126),"Earlier than the step above",IF(AND($D127&lt;&gt;"Prepare",$D127&lt;&gt;"Check",$D127&lt;&gt;"Change",$D127&lt;&gt;"Hold",$D127&lt;&gt;"Decision"),"Pick a Kind",IF(OR(TRIM($N127)="",ISNUMBER(SEARCH(",",$N127)),ISNUMBER(SEARCH(" and ",$N127)),ISNUMBER(SEARCH(";",$N127)),ISNUMBER(SEARCH("team",$N127)),ISNUMBER(SEARCH("group",$N127))),"Needs one person as Owner",""))))))</f>
        <v/>
      </c>
      <c r="M127" s="21">
        <f>IF(AND($K127=1,$D127="Change",TRIM($G127)=""),1,0)</f>
        <v/>
      </c>
      <c r="N127" s="21">
        <f>IFERROR(LEFT($E127,FIND("(",$E127)-1),$E127)</f>
        <v/>
      </c>
    </row>
    <row r="128" ht="18" customHeight="1">
      <c r="A128" s="16">
        <f>IF($K128=0,"",ROW()-5)</f>
        <v/>
      </c>
      <c r="B128" s="29" t="n"/>
      <c r="C128" s="18" t="n"/>
      <c r="D128" s="17" t="n"/>
      <c r="E128" s="18" t="n"/>
      <c r="F128" s="18" t="n"/>
      <c r="G128" s="18" t="n"/>
      <c r="H128" s="29" t="n"/>
      <c r="I128" s="20">
        <f>IF($K128=0,"",IF($L128&lt;&gt;"","△ "&amp;$L128,IF($M128=1,"△ A Change with nothing in Stop or undo","○ Clear")))</f>
        <v/>
      </c>
      <c r="K128" s="21">
        <f>IF(COUNTA($B128:$H128)=0,0,1)</f>
        <v/>
      </c>
      <c r="L128" s="21">
        <f>IF($K128=0,"",IF(NOT(ISNUMBER($B128)),"No time",IF(AND(ISNUMBER(Details!$C$13),ISNUMBER(Details!$C$14),OR(AND($B128&lt;Details!$C$13,OR($D128&lt;&gt;"Prepare",$B128&lt;Details!$C$13-1)),AND($B128&gt;Details!$C$14,OR($D128&lt;&gt;"Hold",$B128&gt;Details!$C$14+1)))),"Outside the window, and not a Prepare or Hold within a day of it",IF($B128&lt;MAX($B$5:$B127),"Earlier than the step above",IF(AND($D128&lt;&gt;"Prepare",$D128&lt;&gt;"Check",$D128&lt;&gt;"Change",$D128&lt;&gt;"Hold",$D128&lt;&gt;"Decision"),"Pick a Kind",IF(OR(TRIM($N128)="",ISNUMBER(SEARCH(",",$N128)),ISNUMBER(SEARCH(" and ",$N128)),ISNUMBER(SEARCH(";",$N128)),ISNUMBER(SEARCH("team",$N128)),ISNUMBER(SEARCH("group",$N128))),"Needs one person as Owner",""))))))</f>
        <v/>
      </c>
      <c r="M128" s="21">
        <f>IF(AND($K128=1,$D128="Change",TRIM($G128)=""),1,0)</f>
        <v/>
      </c>
      <c r="N128" s="21">
        <f>IFERROR(LEFT($E128,FIND("(",$E128)-1),$E128)</f>
        <v/>
      </c>
    </row>
    <row r="129" ht="18" customHeight="1">
      <c r="A129" s="16">
        <f>IF($K129=0,"",ROW()-5)</f>
        <v/>
      </c>
      <c r="B129" s="29" t="n"/>
      <c r="C129" s="18" t="n"/>
      <c r="D129" s="17" t="n"/>
      <c r="E129" s="18" t="n"/>
      <c r="F129" s="18" t="n"/>
      <c r="G129" s="18" t="n"/>
      <c r="H129" s="29" t="n"/>
      <c r="I129" s="20">
        <f>IF($K129=0,"",IF($L129&lt;&gt;"","△ "&amp;$L129,IF($M129=1,"△ A Change with nothing in Stop or undo","○ Clear")))</f>
        <v/>
      </c>
      <c r="K129" s="21">
        <f>IF(COUNTA($B129:$H129)=0,0,1)</f>
        <v/>
      </c>
      <c r="L129" s="21">
        <f>IF($K129=0,"",IF(NOT(ISNUMBER($B129)),"No time",IF(AND(ISNUMBER(Details!$C$13),ISNUMBER(Details!$C$14),OR(AND($B129&lt;Details!$C$13,OR($D129&lt;&gt;"Prepare",$B129&lt;Details!$C$13-1)),AND($B129&gt;Details!$C$14,OR($D129&lt;&gt;"Hold",$B129&gt;Details!$C$14+1)))),"Outside the window, and not a Prepare or Hold within a day of it",IF($B129&lt;MAX($B$5:$B128),"Earlier than the step above",IF(AND($D129&lt;&gt;"Prepare",$D129&lt;&gt;"Check",$D129&lt;&gt;"Change",$D129&lt;&gt;"Hold",$D129&lt;&gt;"Decision"),"Pick a Kind",IF(OR(TRIM($N129)="",ISNUMBER(SEARCH(",",$N129)),ISNUMBER(SEARCH(" and ",$N129)),ISNUMBER(SEARCH(";",$N129)),ISNUMBER(SEARCH("team",$N129)),ISNUMBER(SEARCH("group",$N129))),"Needs one person as Owner",""))))))</f>
        <v/>
      </c>
      <c r="M129" s="21">
        <f>IF(AND($K129=1,$D129="Change",TRIM($G129)=""),1,0)</f>
        <v/>
      </c>
      <c r="N129" s="21">
        <f>IFERROR(LEFT($E129,FIND("(",$E129)-1),$E129)</f>
        <v/>
      </c>
    </row>
    <row r="130" ht="18" customHeight="1">
      <c r="A130" s="16">
        <f>IF($K130=0,"",ROW()-5)</f>
        <v/>
      </c>
      <c r="B130" s="29" t="n"/>
      <c r="C130" s="18" t="n"/>
      <c r="D130" s="17" t="n"/>
      <c r="E130" s="18" t="n"/>
      <c r="F130" s="18" t="n"/>
      <c r="G130" s="18" t="n"/>
      <c r="H130" s="29" t="n"/>
      <c r="I130" s="20">
        <f>IF($K130=0,"",IF($L130&lt;&gt;"","△ "&amp;$L130,IF($M130=1,"△ A Change with nothing in Stop or undo","○ Clear")))</f>
        <v/>
      </c>
      <c r="K130" s="21">
        <f>IF(COUNTA($B130:$H130)=0,0,1)</f>
        <v/>
      </c>
      <c r="L130" s="21">
        <f>IF($K130=0,"",IF(NOT(ISNUMBER($B130)),"No time",IF(AND(ISNUMBER(Details!$C$13),ISNUMBER(Details!$C$14),OR(AND($B130&lt;Details!$C$13,OR($D130&lt;&gt;"Prepare",$B130&lt;Details!$C$13-1)),AND($B130&gt;Details!$C$14,OR($D130&lt;&gt;"Hold",$B130&gt;Details!$C$14+1)))),"Outside the window, and not a Prepare or Hold within a day of it",IF($B130&lt;MAX($B$5:$B129),"Earlier than the step above",IF(AND($D130&lt;&gt;"Prepare",$D130&lt;&gt;"Check",$D130&lt;&gt;"Change",$D130&lt;&gt;"Hold",$D130&lt;&gt;"Decision"),"Pick a Kind",IF(OR(TRIM($N130)="",ISNUMBER(SEARCH(",",$N130)),ISNUMBER(SEARCH(" and ",$N130)),ISNUMBER(SEARCH(";",$N130)),ISNUMBER(SEARCH("team",$N130)),ISNUMBER(SEARCH("group",$N130))),"Needs one person as Owner",""))))))</f>
        <v/>
      </c>
      <c r="M130" s="21">
        <f>IF(AND($K130=1,$D130="Change",TRIM($G130)=""),1,0)</f>
        <v/>
      </c>
      <c r="N130" s="21">
        <f>IFERROR(LEFT($E130,FIND("(",$E130)-1),$E130)</f>
        <v/>
      </c>
    </row>
    <row r="131" ht="18" customHeight="1">
      <c r="A131" s="16">
        <f>IF($K131=0,"",ROW()-5)</f>
        <v/>
      </c>
      <c r="B131" s="29" t="n"/>
      <c r="C131" s="18" t="n"/>
      <c r="D131" s="17" t="n"/>
      <c r="E131" s="18" t="n"/>
      <c r="F131" s="18" t="n"/>
      <c r="G131" s="18" t="n"/>
      <c r="H131" s="29" t="n"/>
      <c r="I131" s="20">
        <f>IF($K131=0,"",IF($L131&lt;&gt;"","△ "&amp;$L131,IF($M131=1,"△ A Change with nothing in Stop or undo","○ Clear")))</f>
        <v/>
      </c>
      <c r="K131" s="21">
        <f>IF(COUNTA($B131:$H131)=0,0,1)</f>
        <v/>
      </c>
      <c r="L131" s="21">
        <f>IF($K131=0,"",IF(NOT(ISNUMBER($B131)),"No time",IF(AND(ISNUMBER(Details!$C$13),ISNUMBER(Details!$C$14),OR(AND($B131&lt;Details!$C$13,OR($D131&lt;&gt;"Prepare",$B131&lt;Details!$C$13-1)),AND($B131&gt;Details!$C$14,OR($D131&lt;&gt;"Hold",$B131&gt;Details!$C$14+1)))),"Outside the window, and not a Prepare or Hold within a day of it",IF($B131&lt;MAX($B$5:$B130),"Earlier than the step above",IF(AND($D131&lt;&gt;"Prepare",$D131&lt;&gt;"Check",$D131&lt;&gt;"Change",$D131&lt;&gt;"Hold",$D131&lt;&gt;"Decision"),"Pick a Kind",IF(OR(TRIM($N131)="",ISNUMBER(SEARCH(",",$N131)),ISNUMBER(SEARCH(" and ",$N131)),ISNUMBER(SEARCH(";",$N131)),ISNUMBER(SEARCH("team",$N131)),ISNUMBER(SEARCH("group",$N131))),"Needs one person as Owner",""))))))</f>
        <v/>
      </c>
      <c r="M131" s="21">
        <f>IF(AND($K131=1,$D131="Change",TRIM($G131)=""),1,0)</f>
        <v/>
      </c>
      <c r="N131" s="21">
        <f>IFERROR(LEFT($E131,FIND("(",$E131)-1),$E131)</f>
        <v/>
      </c>
    </row>
    <row r="132" ht="18" customHeight="1">
      <c r="A132" s="16">
        <f>IF($K132=0,"",ROW()-5)</f>
        <v/>
      </c>
      <c r="B132" s="29" t="n"/>
      <c r="C132" s="18" t="n"/>
      <c r="D132" s="17" t="n"/>
      <c r="E132" s="18" t="n"/>
      <c r="F132" s="18" t="n"/>
      <c r="G132" s="18" t="n"/>
      <c r="H132" s="29" t="n"/>
      <c r="I132" s="20">
        <f>IF($K132=0,"",IF($L132&lt;&gt;"","△ "&amp;$L132,IF($M132=1,"△ A Change with nothing in Stop or undo","○ Clear")))</f>
        <v/>
      </c>
      <c r="K132" s="21">
        <f>IF(COUNTA($B132:$H132)=0,0,1)</f>
        <v/>
      </c>
      <c r="L132" s="21">
        <f>IF($K132=0,"",IF(NOT(ISNUMBER($B132)),"No time",IF(AND(ISNUMBER(Details!$C$13),ISNUMBER(Details!$C$14),OR(AND($B132&lt;Details!$C$13,OR($D132&lt;&gt;"Prepare",$B132&lt;Details!$C$13-1)),AND($B132&gt;Details!$C$14,OR($D132&lt;&gt;"Hold",$B132&gt;Details!$C$14+1)))),"Outside the window, and not a Prepare or Hold within a day of it",IF($B132&lt;MAX($B$5:$B131),"Earlier than the step above",IF(AND($D132&lt;&gt;"Prepare",$D132&lt;&gt;"Check",$D132&lt;&gt;"Change",$D132&lt;&gt;"Hold",$D132&lt;&gt;"Decision"),"Pick a Kind",IF(OR(TRIM($N132)="",ISNUMBER(SEARCH(",",$N132)),ISNUMBER(SEARCH(" and ",$N132)),ISNUMBER(SEARCH(";",$N132)),ISNUMBER(SEARCH("team",$N132)),ISNUMBER(SEARCH("group",$N132))),"Needs one person as Owner",""))))))</f>
        <v/>
      </c>
      <c r="M132" s="21">
        <f>IF(AND($K132=1,$D132="Change",TRIM($G132)=""),1,0)</f>
        <v/>
      </c>
      <c r="N132" s="21">
        <f>IFERROR(LEFT($E132,FIND("(",$E132)-1),$E132)</f>
        <v/>
      </c>
    </row>
    <row r="133" ht="18" customHeight="1">
      <c r="A133" s="16">
        <f>IF($K133=0,"",ROW()-5)</f>
        <v/>
      </c>
      <c r="B133" s="29" t="n"/>
      <c r="C133" s="18" t="n"/>
      <c r="D133" s="17" t="n"/>
      <c r="E133" s="18" t="n"/>
      <c r="F133" s="18" t="n"/>
      <c r="G133" s="18" t="n"/>
      <c r="H133" s="29" t="n"/>
      <c r="I133" s="20">
        <f>IF($K133=0,"",IF($L133&lt;&gt;"","△ "&amp;$L133,IF($M133=1,"△ A Change with nothing in Stop or undo","○ Clear")))</f>
        <v/>
      </c>
      <c r="K133" s="21">
        <f>IF(COUNTA($B133:$H133)=0,0,1)</f>
        <v/>
      </c>
      <c r="L133" s="21">
        <f>IF($K133=0,"",IF(NOT(ISNUMBER($B133)),"No time",IF(AND(ISNUMBER(Details!$C$13),ISNUMBER(Details!$C$14),OR(AND($B133&lt;Details!$C$13,OR($D133&lt;&gt;"Prepare",$B133&lt;Details!$C$13-1)),AND($B133&gt;Details!$C$14,OR($D133&lt;&gt;"Hold",$B133&gt;Details!$C$14+1)))),"Outside the window, and not a Prepare or Hold within a day of it",IF($B133&lt;MAX($B$5:$B132),"Earlier than the step above",IF(AND($D133&lt;&gt;"Prepare",$D133&lt;&gt;"Check",$D133&lt;&gt;"Change",$D133&lt;&gt;"Hold",$D133&lt;&gt;"Decision"),"Pick a Kind",IF(OR(TRIM($N133)="",ISNUMBER(SEARCH(",",$N133)),ISNUMBER(SEARCH(" and ",$N133)),ISNUMBER(SEARCH(";",$N133)),ISNUMBER(SEARCH("team",$N133)),ISNUMBER(SEARCH("group",$N133))),"Needs one person as Owner",""))))))</f>
        <v/>
      </c>
      <c r="M133" s="21">
        <f>IF(AND($K133=1,$D133="Change",TRIM($G133)=""),1,0)</f>
        <v/>
      </c>
      <c r="N133" s="21">
        <f>IFERROR(LEFT($E133,FIND("(",$E133)-1),$E133)</f>
        <v/>
      </c>
    </row>
    <row r="134" ht="18" customHeight="1">
      <c r="A134" s="16">
        <f>IF($K134=0,"",ROW()-5)</f>
        <v/>
      </c>
      <c r="B134" s="29" t="n"/>
      <c r="C134" s="18" t="n"/>
      <c r="D134" s="17" t="n"/>
      <c r="E134" s="18" t="n"/>
      <c r="F134" s="18" t="n"/>
      <c r="G134" s="18" t="n"/>
      <c r="H134" s="29" t="n"/>
      <c r="I134" s="20">
        <f>IF($K134=0,"",IF($L134&lt;&gt;"","△ "&amp;$L134,IF($M134=1,"△ A Change with nothing in Stop or undo","○ Clear")))</f>
        <v/>
      </c>
      <c r="K134" s="21">
        <f>IF(COUNTA($B134:$H134)=0,0,1)</f>
        <v/>
      </c>
      <c r="L134" s="21">
        <f>IF($K134=0,"",IF(NOT(ISNUMBER($B134)),"No time",IF(AND(ISNUMBER(Details!$C$13),ISNUMBER(Details!$C$14),OR(AND($B134&lt;Details!$C$13,OR($D134&lt;&gt;"Prepare",$B134&lt;Details!$C$13-1)),AND($B134&gt;Details!$C$14,OR($D134&lt;&gt;"Hold",$B134&gt;Details!$C$14+1)))),"Outside the window, and not a Prepare or Hold within a day of it",IF($B134&lt;MAX($B$5:$B133),"Earlier than the step above",IF(AND($D134&lt;&gt;"Prepare",$D134&lt;&gt;"Check",$D134&lt;&gt;"Change",$D134&lt;&gt;"Hold",$D134&lt;&gt;"Decision"),"Pick a Kind",IF(OR(TRIM($N134)="",ISNUMBER(SEARCH(",",$N134)),ISNUMBER(SEARCH(" and ",$N134)),ISNUMBER(SEARCH(";",$N134)),ISNUMBER(SEARCH("team",$N134)),ISNUMBER(SEARCH("group",$N134))),"Needs one person as Owner",""))))))</f>
        <v/>
      </c>
      <c r="M134" s="21">
        <f>IF(AND($K134=1,$D134="Change",TRIM($G134)=""),1,0)</f>
        <v/>
      </c>
      <c r="N134" s="21">
        <f>IFERROR(LEFT($E134,FIND("(",$E134)-1),$E134)</f>
        <v/>
      </c>
    </row>
    <row r="135" ht="18" customHeight="1">
      <c r="A135" s="16">
        <f>IF($K135=0,"",ROW()-5)</f>
        <v/>
      </c>
      <c r="B135" s="29" t="n"/>
      <c r="C135" s="18" t="n"/>
      <c r="D135" s="17" t="n"/>
      <c r="E135" s="18" t="n"/>
      <c r="F135" s="18" t="n"/>
      <c r="G135" s="18" t="n"/>
      <c r="H135" s="29" t="n"/>
      <c r="I135" s="20">
        <f>IF($K135=0,"",IF($L135&lt;&gt;"","△ "&amp;$L135,IF($M135=1,"△ A Change with nothing in Stop or undo","○ Clear")))</f>
        <v/>
      </c>
      <c r="K135" s="21">
        <f>IF(COUNTA($B135:$H135)=0,0,1)</f>
        <v/>
      </c>
      <c r="L135" s="21">
        <f>IF($K135=0,"",IF(NOT(ISNUMBER($B135)),"No time",IF(AND(ISNUMBER(Details!$C$13),ISNUMBER(Details!$C$14),OR(AND($B135&lt;Details!$C$13,OR($D135&lt;&gt;"Prepare",$B135&lt;Details!$C$13-1)),AND($B135&gt;Details!$C$14,OR($D135&lt;&gt;"Hold",$B135&gt;Details!$C$14+1)))),"Outside the window, and not a Prepare or Hold within a day of it",IF($B135&lt;MAX($B$5:$B134),"Earlier than the step above",IF(AND($D135&lt;&gt;"Prepare",$D135&lt;&gt;"Check",$D135&lt;&gt;"Change",$D135&lt;&gt;"Hold",$D135&lt;&gt;"Decision"),"Pick a Kind",IF(OR(TRIM($N135)="",ISNUMBER(SEARCH(",",$N135)),ISNUMBER(SEARCH(" and ",$N135)),ISNUMBER(SEARCH(";",$N135)),ISNUMBER(SEARCH("team",$N135)),ISNUMBER(SEARCH("group",$N135))),"Needs one person as Owner",""))))))</f>
        <v/>
      </c>
      <c r="M135" s="21">
        <f>IF(AND($K135=1,$D135="Change",TRIM($G135)=""),1,0)</f>
        <v/>
      </c>
      <c r="N135" s="21">
        <f>IFERROR(LEFT($E135,FIND("(",$E135)-1),$E135)</f>
        <v/>
      </c>
    </row>
    <row r="136" ht="18" customHeight="1">
      <c r="A136" s="16">
        <f>IF($K136=0,"",ROW()-5)</f>
        <v/>
      </c>
      <c r="B136" s="29" t="n"/>
      <c r="C136" s="18" t="n"/>
      <c r="D136" s="17" t="n"/>
      <c r="E136" s="18" t="n"/>
      <c r="F136" s="18" t="n"/>
      <c r="G136" s="18" t="n"/>
      <c r="H136" s="29" t="n"/>
      <c r="I136" s="20">
        <f>IF($K136=0,"",IF($L136&lt;&gt;"","△ "&amp;$L136,IF($M136=1,"△ A Change with nothing in Stop or undo","○ Clear")))</f>
        <v/>
      </c>
      <c r="K136" s="21">
        <f>IF(COUNTA($B136:$H136)=0,0,1)</f>
        <v/>
      </c>
      <c r="L136" s="21">
        <f>IF($K136=0,"",IF(NOT(ISNUMBER($B136)),"No time",IF(AND(ISNUMBER(Details!$C$13),ISNUMBER(Details!$C$14),OR(AND($B136&lt;Details!$C$13,OR($D136&lt;&gt;"Prepare",$B136&lt;Details!$C$13-1)),AND($B136&gt;Details!$C$14,OR($D136&lt;&gt;"Hold",$B136&gt;Details!$C$14+1)))),"Outside the window, and not a Prepare or Hold within a day of it",IF($B136&lt;MAX($B$5:$B135),"Earlier than the step above",IF(AND($D136&lt;&gt;"Prepare",$D136&lt;&gt;"Check",$D136&lt;&gt;"Change",$D136&lt;&gt;"Hold",$D136&lt;&gt;"Decision"),"Pick a Kind",IF(OR(TRIM($N136)="",ISNUMBER(SEARCH(",",$N136)),ISNUMBER(SEARCH(" and ",$N136)),ISNUMBER(SEARCH(";",$N136)),ISNUMBER(SEARCH("team",$N136)),ISNUMBER(SEARCH("group",$N136))),"Needs one person as Owner",""))))))</f>
        <v/>
      </c>
      <c r="M136" s="21">
        <f>IF(AND($K136=1,$D136="Change",TRIM($G136)=""),1,0)</f>
        <v/>
      </c>
      <c r="N136" s="21">
        <f>IFERROR(LEFT($E136,FIND("(",$E136)-1),$E136)</f>
        <v/>
      </c>
    </row>
    <row r="137" ht="18" customHeight="1">
      <c r="A137" s="16">
        <f>IF($K137=0,"",ROW()-5)</f>
        <v/>
      </c>
      <c r="B137" s="29" t="n"/>
      <c r="C137" s="18" t="n"/>
      <c r="D137" s="17" t="n"/>
      <c r="E137" s="18" t="n"/>
      <c r="F137" s="18" t="n"/>
      <c r="G137" s="18" t="n"/>
      <c r="H137" s="29" t="n"/>
      <c r="I137" s="20">
        <f>IF($K137=0,"",IF($L137&lt;&gt;"","△ "&amp;$L137,IF($M137=1,"△ A Change with nothing in Stop or undo","○ Clear")))</f>
        <v/>
      </c>
      <c r="K137" s="21">
        <f>IF(COUNTA($B137:$H137)=0,0,1)</f>
        <v/>
      </c>
      <c r="L137" s="21">
        <f>IF($K137=0,"",IF(NOT(ISNUMBER($B137)),"No time",IF(AND(ISNUMBER(Details!$C$13),ISNUMBER(Details!$C$14),OR(AND($B137&lt;Details!$C$13,OR($D137&lt;&gt;"Prepare",$B137&lt;Details!$C$13-1)),AND($B137&gt;Details!$C$14,OR($D137&lt;&gt;"Hold",$B137&gt;Details!$C$14+1)))),"Outside the window, and not a Prepare or Hold within a day of it",IF($B137&lt;MAX($B$5:$B136),"Earlier than the step above",IF(AND($D137&lt;&gt;"Prepare",$D137&lt;&gt;"Check",$D137&lt;&gt;"Change",$D137&lt;&gt;"Hold",$D137&lt;&gt;"Decision"),"Pick a Kind",IF(OR(TRIM($N137)="",ISNUMBER(SEARCH(",",$N137)),ISNUMBER(SEARCH(" and ",$N137)),ISNUMBER(SEARCH(";",$N137)),ISNUMBER(SEARCH("team",$N137)),ISNUMBER(SEARCH("group",$N137))),"Needs one person as Owner",""))))))</f>
        <v/>
      </c>
      <c r="M137" s="21">
        <f>IF(AND($K137=1,$D137="Change",TRIM($G137)=""),1,0)</f>
        <v/>
      </c>
      <c r="N137" s="21">
        <f>IFERROR(LEFT($E137,FIND("(",$E137)-1),$E137)</f>
        <v/>
      </c>
    </row>
    <row r="138" ht="18" customHeight="1">
      <c r="A138" s="16">
        <f>IF($K138=0,"",ROW()-5)</f>
        <v/>
      </c>
      <c r="B138" s="29" t="n"/>
      <c r="C138" s="18" t="n"/>
      <c r="D138" s="17" t="n"/>
      <c r="E138" s="18" t="n"/>
      <c r="F138" s="18" t="n"/>
      <c r="G138" s="18" t="n"/>
      <c r="H138" s="29" t="n"/>
      <c r="I138" s="20">
        <f>IF($K138=0,"",IF($L138&lt;&gt;"","△ "&amp;$L138,IF($M138=1,"△ A Change with nothing in Stop or undo","○ Clear")))</f>
        <v/>
      </c>
      <c r="K138" s="21">
        <f>IF(COUNTA($B138:$H138)=0,0,1)</f>
        <v/>
      </c>
      <c r="L138" s="21">
        <f>IF($K138=0,"",IF(NOT(ISNUMBER($B138)),"No time",IF(AND(ISNUMBER(Details!$C$13),ISNUMBER(Details!$C$14),OR(AND($B138&lt;Details!$C$13,OR($D138&lt;&gt;"Prepare",$B138&lt;Details!$C$13-1)),AND($B138&gt;Details!$C$14,OR($D138&lt;&gt;"Hold",$B138&gt;Details!$C$14+1)))),"Outside the window, and not a Prepare or Hold within a day of it",IF($B138&lt;MAX($B$5:$B137),"Earlier than the step above",IF(AND($D138&lt;&gt;"Prepare",$D138&lt;&gt;"Check",$D138&lt;&gt;"Change",$D138&lt;&gt;"Hold",$D138&lt;&gt;"Decision"),"Pick a Kind",IF(OR(TRIM($N138)="",ISNUMBER(SEARCH(",",$N138)),ISNUMBER(SEARCH(" and ",$N138)),ISNUMBER(SEARCH(";",$N138)),ISNUMBER(SEARCH("team",$N138)),ISNUMBER(SEARCH("group",$N138))),"Needs one person as Owner",""))))))</f>
        <v/>
      </c>
      <c r="M138" s="21">
        <f>IF(AND($K138=1,$D138="Change",TRIM($G138)=""),1,0)</f>
        <v/>
      </c>
      <c r="N138" s="21">
        <f>IFERROR(LEFT($E138,FIND("(",$E138)-1),$E138)</f>
        <v/>
      </c>
    </row>
    <row r="139" ht="18" customHeight="1">
      <c r="A139" s="16">
        <f>IF($K139=0,"",ROW()-5)</f>
        <v/>
      </c>
      <c r="B139" s="29" t="n"/>
      <c r="C139" s="18" t="n"/>
      <c r="D139" s="17" t="n"/>
      <c r="E139" s="18" t="n"/>
      <c r="F139" s="18" t="n"/>
      <c r="G139" s="18" t="n"/>
      <c r="H139" s="29" t="n"/>
      <c r="I139" s="20">
        <f>IF($K139=0,"",IF($L139&lt;&gt;"","△ "&amp;$L139,IF($M139=1,"△ A Change with nothing in Stop or undo","○ Clear")))</f>
        <v/>
      </c>
      <c r="K139" s="21">
        <f>IF(COUNTA($B139:$H139)=0,0,1)</f>
        <v/>
      </c>
      <c r="L139" s="21">
        <f>IF($K139=0,"",IF(NOT(ISNUMBER($B139)),"No time",IF(AND(ISNUMBER(Details!$C$13),ISNUMBER(Details!$C$14),OR(AND($B139&lt;Details!$C$13,OR($D139&lt;&gt;"Prepare",$B139&lt;Details!$C$13-1)),AND($B139&gt;Details!$C$14,OR($D139&lt;&gt;"Hold",$B139&gt;Details!$C$14+1)))),"Outside the window, and not a Prepare or Hold within a day of it",IF($B139&lt;MAX($B$5:$B138),"Earlier than the step above",IF(AND($D139&lt;&gt;"Prepare",$D139&lt;&gt;"Check",$D139&lt;&gt;"Change",$D139&lt;&gt;"Hold",$D139&lt;&gt;"Decision"),"Pick a Kind",IF(OR(TRIM($N139)="",ISNUMBER(SEARCH(",",$N139)),ISNUMBER(SEARCH(" and ",$N139)),ISNUMBER(SEARCH(";",$N139)),ISNUMBER(SEARCH("team",$N139)),ISNUMBER(SEARCH("group",$N139))),"Needs one person as Owner",""))))))</f>
        <v/>
      </c>
      <c r="M139" s="21">
        <f>IF(AND($K139=1,$D139="Change",TRIM($G139)=""),1,0)</f>
        <v/>
      </c>
      <c r="N139" s="21">
        <f>IFERROR(LEFT($E139,FIND("(",$E139)-1),$E139)</f>
        <v/>
      </c>
    </row>
    <row r="140" ht="18" customHeight="1">
      <c r="A140" s="16">
        <f>IF($K140=0,"",ROW()-5)</f>
        <v/>
      </c>
      <c r="B140" s="29" t="n"/>
      <c r="C140" s="18" t="n"/>
      <c r="D140" s="17" t="n"/>
      <c r="E140" s="18" t="n"/>
      <c r="F140" s="18" t="n"/>
      <c r="G140" s="18" t="n"/>
      <c r="H140" s="29" t="n"/>
      <c r="I140" s="20">
        <f>IF($K140=0,"",IF($L140&lt;&gt;"","△ "&amp;$L140,IF($M140=1,"△ A Change with nothing in Stop or undo","○ Clear")))</f>
        <v/>
      </c>
      <c r="K140" s="21">
        <f>IF(COUNTA($B140:$H140)=0,0,1)</f>
        <v/>
      </c>
      <c r="L140" s="21">
        <f>IF($K140=0,"",IF(NOT(ISNUMBER($B140)),"No time",IF(AND(ISNUMBER(Details!$C$13),ISNUMBER(Details!$C$14),OR(AND($B140&lt;Details!$C$13,OR($D140&lt;&gt;"Prepare",$B140&lt;Details!$C$13-1)),AND($B140&gt;Details!$C$14,OR($D140&lt;&gt;"Hold",$B140&gt;Details!$C$14+1)))),"Outside the window, and not a Prepare or Hold within a day of it",IF($B140&lt;MAX($B$5:$B139),"Earlier than the step above",IF(AND($D140&lt;&gt;"Prepare",$D140&lt;&gt;"Check",$D140&lt;&gt;"Change",$D140&lt;&gt;"Hold",$D140&lt;&gt;"Decision"),"Pick a Kind",IF(OR(TRIM($N140)="",ISNUMBER(SEARCH(",",$N140)),ISNUMBER(SEARCH(" and ",$N140)),ISNUMBER(SEARCH(";",$N140)),ISNUMBER(SEARCH("team",$N140)),ISNUMBER(SEARCH("group",$N140))),"Needs one person as Owner",""))))))</f>
        <v/>
      </c>
      <c r="M140" s="21">
        <f>IF(AND($K140=1,$D140="Change",TRIM($G140)=""),1,0)</f>
        <v/>
      </c>
      <c r="N140" s="21">
        <f>IFERROR(LEFT($E140,FIND("(",$E140)-1),$E140)</f>
        <v/>
      </c>
    </row>
    <row r="141" ht="18" customHeight="1">
      <c r="A141" s="16">
        <f>IF($K141=0,"",ROW()-5)</f>
        <v/>
      </c>
      <c r="B141" s="29" t="n"/>
      <c r="C141" s="18" t="n"/>
      <c r="D141" s="17" t="n"/>
      <c r="E141" s="18" t="n"/>
      <c r="F141" s="18" t="n"/>
      <c r="G141" s="18" t="n"/>
      <c r="H141" s="29" t="n"/>
      <c r="I141" s="20">
        <f>IF($K141=0,"",IF($L141&lt;&gt;"","△ "&amp;$L141,IF($M141=1,"△ A Change with nothing in Stop or undo","○ Clear")))</f>
        <v/>
      </c>
      <c r="K141" s="21">
        <f>IF(COUNTA($B141:$H141)=0,0,1)</f>
        <v/>
      </c>
      <c r="L141" s="21">
        <f>IF($K141=0,"",IF(NOT(ISNUMBER($B141)),"No time",IF(AND(ISNUMBER(Details!$C$13),ISNUMBER(Details!$C$14),OR(AND($B141&lt;Details!$C$13,OR($D141&lt;&gt;"Prepare",$B141&lt;Details!$C$13-1)),AND($B141&gt;Details!$C$14,OR($D141&lt;&gt;"Hold",$B141&gt;Details!$C$14+1)))),"Outside the window, and not a Prepare or Hold within a day of it",IF($B141&lt;MAX($B$5:$B140),"Earlier than the step above",IF(AND($D141&lt;&gt;"Prepare",$D141&lt;&gt;"Check",$D141&lt;&gt;"Change",$D141&lt;&gt;"Hold",$D141&lt;&gt;"Decision"),"Pick a Kind",IF(OR(TRIM($N141)="",ISNUMBER(SEARCH(",",$N141)),ISNUMBER(SEARCH(" and ",$N141)),ISNUMBER(SEARCH(";",$N141)),ISNUMBER(SEARCH("team",$N141)),ISNUMBER(SEARCH("group",$N141))),"Needs one person as Owner",""))))))</f>
        <v/>
      </c>
      <c r="M141" s="21">
        <f>IF(AND($K141=1,$D141="Change",TRIM($G141)=""),1,0)</f>
        <v/>
      </c>
      <c r="N141" s="21">
        <f>IFERROR(LEFT($E141,FIND("(",$E141)-1),$E141)</f>
        <v/>
      </c>
    </row>
    <row r="142" ht="18" customHeight="1">
      <c r="A142" s="16">
        <f>IF($K142=0,"",ROW()-5)</f>
        <v/>
      </c>
      <c r="B142" s="29" t="n"/>
      <c r="C142" s="18" t="n"/>
      <c r="D142" s="17" t="n"/>
      <c r="E142" s="18" t="n"/>
      <c r="F142" s="18" t="n"/>
      <c r="G142" s="18" t="n"/>
      <c r="H142" s="29" t="n"/>
      <c r="I142" s="20">
        <f>IF($K142=0,"",IF($L142&lt;&gt;"","△ "&amp;$L142,IF($M142=1,"△ A Change with nothing in Stop or undo","○ Clear")))</f>
        <v/>
      </c>
      <c r="K142" s="21">
        <f>IF(COUNTA($B142:$H142)=0,0,1)</f>
        <v/>
      </c>
      <c r="L142" s="21">
        <f>IF($K142=0,"",IF(NOT(ISNUMBER($B142)),"No time",IF(AND(ISNUMBER(Details!$C$13),ISNUMBER(Details!$C$14),OR(AND($B142&lt;Details!$C$13,OR($D142&lt;&gt;"Prepare",$B142&lt;Details!$C$13-1)),AND($B142&gt;Details!$C$14,OR($D142&lt;&gt;"Hold",$B142&gt;Details!$C$14+1)))),"Outside the window, and not a Prepare or Hold within a day of it",IF($B142&lt;MAX($B$5:$B141),"Earlier than the step above",IF(AND($D142&lt;&gt;"Prepare",$D142&lt;&gt;"Check",$D142&lt;&gt;"Change",$D142&lt;&gt;"Hold",$D142&lt;&gt;"Decision"),"Pick a Kind",IF(OR(TRIM($N142)="",ISNUMBER(SEARCH(",",$N142)),ISNUMBER(SEARCH(" and ",$N142)),ISNUMBER(SEARCH(";",$N142)),ISNUMBER(SEARCH("team",$N142)),ISNUMBER(SEARCH("group",$N142))),"Needs one person as Owner",""))))))</f>
        <v/>
      </c>
      <c r="M142" s="21">
        <f>IF(AND($K142=1,$D142="Change",TRIM($G142)=""),1,0)</f>
        <v/>
      </c>
      <c r="N142" s="21">
        <f>IFERROR(LEFT($E142,FIND("(",$E142)-1),$E142)</f>
        <v/>
      </c>
    </row>
    <row r="143" ht="18" customHeight="1">
      <c r="A143" s="16">
        <f>IF($K143=0,"",ROW()-5)</f>
        <v/>
      </c>
      <c r="B143" s="29" t="n"/>
      <c r="C143" s="18" t="n"/>
      <c r="D143" s="17" t="n"/>
      <c r="E143" s="18" t="n"/>
      <c r="F143" s="18" t="n"/>
      <c r="G143" s="18" t="n"/>
      <c r="H143" s="29" t="n"/>
      <c r="I143" s="20">
        <f>IF($K143=0,"",IF($L143&lt;&gt;"","△ "&amp;$L143,IF($M143=1,"△ A Change with nothing in Stop or undo","○ Clear")))</f>
        <v/>
      </c>
      <c r="K143" s="21">
        <f>IF(COUNTA($B143:$H143)=0,0,1)</f>
        <v/>
      </c>
      <c r="L143" s="21">
        <f>IF($K143=0,"",IF(NOT(ISNUMBER($B143)),"No time",IF(AND(ISNUMBER(Details!$C$13),ISNUMBER(Details!$C$14),OR(AND($B143&lt;Details!$C$13,OR($D143&lt;&gt;"Prepare",$B143&lt;Details!$C$13-1)),AND($B143&gt;Details!$C$14,OR($D143&lt;&gt;"Hold",$B143&gt;Details!$C$14+1)))),"Outside the window, and not a Prepare or Hold within a day of it",IF($B143&lt;MAX($B$5:$B142),"Earlier than the step above",IF(AND($D143&lt;&gt;"Prepare",$D143&lt;&gt;"Check",$D143&lt;&gt;"Change",$D143&lt;&gt;"Hold",$D143&lt;&gt;"Decision"),"Pick a Kind",IF(OR(TRIM($N143)="",ISNUMBER(SEARCH(",",$N143)),ISNUMBER(SEARCH(" and ",$N143)),ISNUMBER(SEARCH(";",$N143)),ISNUMBER(SEARCH("team",$N143)),ISNUMBER(SEARCH("group",$N143))),"Needs one person as Owner",""))))))</f>
        <v/>
      </c>
      <c r="M143" s="21">
        <f>IF(AND($K143=1,$D143="Change",TRIM($G143)=""),1,0)</f>
        <v/>
      </c>
      <c r="N143" s="21">
        <f>IFERROR(LEFT($E143,FIND("(",$E143)-1),$E143)</f>
        <v/>
      </c>
    </row>
    <row r="144" ht="18" customHeight="1">
      <c r="A144" s="16">
        <f>IF($K144=0,"",ROW()-5)</f>
        <v/>
      </c>
      <c r="B144" s="29" t="n"/>
      <c r="C144" s="18" t="n"/>
      <c r="D144" s="17" t="n"/>
      <c r="E144" s="18" t="n"/>
      <c r="F144" s="18" t="n"/>
      <c r="G144" s="18" t="n"/>
      <c r="H144" s="29" t="n"/>
      <c r="I144" s="20">
        <f>IF($K144=0,"",IF($L144&lt;&gt;"","△ "&amp;$L144,IF($M144=1,"△ A Change with nothing in Stop or undo","○ Clear")))</f>
        <v/>
      </c>
      <c r="K144" s="21">
        <f>IF(COUNTA($B144:$H144)=0,0,1)</f>
        <v/>
      </c>
      <c r="L144" s="21">
        <f>IF($K144=0,"",IF(NOT(ISNUMBER($B144)),"No time",IF(AND(ISNUMBER(Details!$C$13),ISNUMBER(Details!$C$14),OR(AND($B144&lt;Details!$C$13,OR($D144&lt;&gt;"Prepare",$B144&lt;Details!$C$13-1)),AND($B144&gt;Details!$C$14,OR($D144&lt;&gt;"Hold",$B144&gt;Details!$C$14+1)))),"Outside the window, and not a Prepare or Hold within a day of it",IF($B144&lt;MAX($B$5:$B143),"Earlier than the step above",IF(AND($D144&lt;&gt;"Prepare",$D144&lt;&gt;"Check",$D144&lt;&gt;"Change",$D144&lt;&gt;"Hold",$D144&lt;&gt;"Decision"),"Pick a Kind",IF(OR(TRIM($N144)="",ISNUMBER(SEARCH(",",$N144)),ISNUMBER(SEARCH(" and ",$N144)),ISNUMBER(SEARCH(";",$N144)),ISNUMBER(SEARCH("team",$N144)),ISNUMBER(SEARCH("group",$N144))),"Needs one person as Owner",""))))))</f>
        <v/>
      </c>
      <c r="M144" s="21">
        <f>IF(AND($K144=1,$D144="Change",TRIM($G144)=""),1,0)</f>
        <v/>
      </c>
      <c r="N144" s="21">
        <f>IFERROR(LEFT($E144,FIND("(",$E144)-1),$E144)</f>
        <v/>
      </c>
    </row>
    <row r="145" ht="18" customHeight="1">
      <c r="A145" s="16">
        <f>IF($K145=0,"",ROW()-5)</f>
        <v/>
      </c>
      <c r="B145" s="29" t="n"/>
      <c r="C145" s="18" t="n"/>
      <c r="D145" s="17" t="n"/>
      <c r="E145" s="18" t="n"/>
      <c r="F145" s="18" t="n"/>
      <c r="G145" s="18" t="n"/>
      <c r="H145" s="29" t="n"/>
      <c r="I145" s="20">
        <f>IF($K145=0,"",IF($L145&lt;&gt;"","△ "&amp;$L145,IF($M145=1,"△ A Change with nothing in Stop or undo","○ Clear")))</f>
        <v/>
      </c>
      <c r="K145" s="21">
        <f>IF(COUNTA($B145:$H145)=0,0,1)</f>
        <v/>
      </c>
      <c r="L145" s="21">
        <f>IF($K145=0,"",IF(NOT(ISNUMBER($B145)),"No time",IF(AND(ISNUMBER(Details!$C$13),ISNUMBER(Details!$C$14),OR(AND($B145&lt;Details!$C$13,OR($D145&lt;&gt;"Prepare",$B145&lt;Details!$C$13-1)),AND($B145&gt;Details!$C$14,OR($D145&lt;&gt;"Hold",$B145&gt;Details!$C$14+1)))),"Outside the window, and not a Prepare or Hold within a day of it",IF($B145&lt;MAX($B$5:$B144),"Earlier than the step above",IF(AND($D145&lt;&gt;"Prepare",$D145&lt;&gt;"Check",$D145&lt;&gt;"Change",$D145&lt;&gt;"Hold",$D145&lt;&gt;"Decision"),"Pick a Kind",IF(OR(TRIM($N145)="",ISNUMBER(SEARCH(",",$N145)),ISNUMBER(SEARCH(" and ",$N145)),ISNUMBER(SEARCH(";",$N145)),ISNUMBER(SEARCH("team",$N145)),ISNUMBER(SEARCH("group",$N145))),"Needs one person as Owner",""))))))</f>
        <v/>
      </c>
      <c r="M145" s="21">
        <f>IF(AND($K145=1,$D145="Change",TRIM($G145)=""),1,0)</f>
        <v/>
      </c>
      <c r="N145" s="21">
        <f>IFERROR(LEFT($E145,FIND("(",$E145)-1),$E145)</f>
        <v/>
      </c>
    </row>
    <row r="146" ht="18" customHeight="1">
      <c r="A146" s="16">
        <f>IF($K146=0,"",ROW()-5)</f>
        <v/>
      </c>
      <c r="B146" s="29" t="n"/>
      <c r="C146" s="18" t="n"/>
      <c r="D146" s="17" t="n"/>
      <c r="E146" s="18" t="n"/>
      <c r="F146" s="18" t="n"/>
      <c r="G146" s="18" t="n"/>
      <c r="H146" s="29" t="n"/>
      <c r="I146" s="20">
        <f>IF($K146=0,"",IF($L146&lt;&gt;"","△ "&amp;$L146,IF($M146=1,"△ A Change with nothing in Stop or undo","○ Clear")))</f>
        <v/>
      </c>
      <c r="K146" s="21">
        <f>IF(COUNTA($B146:$H146)=0,0,1)</f>
        <v/>
      </c>
      <c r="L146" s="21">
        <f>IF($K146=0,"",IF(NOT(ISNUMBER($B146)),"No time",IF(AND(ISNUMBER(Details!$C$13),ISNUMBER(Details!$C$14),OR(AND($B146&lt;Details!$C$13,OR($D146&lt;&gt;"Prepare",$B146&lt;Details!$C$13-1)),AND($B146&gt;Details!$C$14,OR($D146&lt;&gt;"Hold",$B146&gt;Details!$C$14+1)))),"Outside the window, and not a Prepare or Hold within a day of it",IF($B146&lt;MAX($B$5:$B145),"Earlier than the step above",IF(AND($D146&lt;&gt;"Prepare",$D146&lt;&gt;"Check",$D146&lt;&gt;"Change",$D146&lt;&gt;"Hold",$D146&lt;&gt;"Decision"),"Pick a Kind",IF(OR(TRIM($N146)="",ISNUMBER(SEARCH(",",$N146)),ISNUMBER(SEARCH(" and ",$N146)),ISNUMBER(SEARCH(";",$N146)),ISNUMBER(SEARCH("team",$N146)),ISNUMBER(SEARCH("group",$N146))),"Needs one person as Owner",""))))))</f>
        <v/>
      </c>
      <c r="M146" s="21">
        <f>IF(AND($K146=1,$D146="Change",TRIM($G146)=""),1,0)</f>
        <v/>
      </c>
      <c r="N146" s="21">
        <f>IFERROR(LEFT($E146,FIND("(",$E146)-1),$E146)</f>
        <v/>
      </c>
    </row>
    <row r="147" ht="18" customHeight="1">
      <c r="A147" s="16">
        <f>IF($K147=0,"",ROW()-5)</f>
        <v/>
      </c>
      <c r="B147" s="29" t="n"/>
      <c r="C147" s="18" t="n"/>
      <c r="D147" s="17" t="n"/>
      <c r="E147" s="18" t="n"/>
      <c r="F147" s="18" t="n"/>
      <c r="G147" s="18" t="n"/>
      <c r="H147" s="29" t="n"/>
      <c r="I147" s="20">
        <f>IF($K147=0,"",IF($L147&lt;&gt;"","△ "&amp;$L147,IF($M147=1,"△ A Change with nothing in Stop or undo","○ Clear")))</f>
        <v/>
      </c>
      <c r="K147" s="21">
        <f>IF(COUNTA($B147:$H147)=0,0,1)</f>
        <v/>
      </c>
      <c r="L147" s="21">
        <f>IF($K147=0,"",IF(NOT(ISNUMBER($B147)),"No time",IF(AND(ISNUMBER(Details!$C$13),ISNUMBER(Details!$C$14),OR(AND($B147&lt;Details!$C$13,OR($D147&lt;&gt;"Prepare",$B147&lt;Details!$C$13-1)),AND($B147&gt;Details!$C$14,OR($D147&lt;&gt;"Hold",$B147&gt;Details!$C$14+1)))),"Outside the window, and not a Prepare or Hold within a day of it",IF($B147&lt;MAX($B$5:$B146),"Earlier than the step above",IF(AND($D147&lt;&gt;"Prepare",$D147&lt;&gt;"Check",$D147&lt;&gt;"Change",$D147&lt;&gt;"Hold",$D147&lt;&gt;"Decision"),"Pick a Kind",IF(OR(TRIM($N147)="",ISNUMBER(SEARCH(",",$N147)),ISNUMBER(SEARCH(" and ",$N147)),ISNUMBER(SEARCH(";",$N147)),ISNUMBER(SEARCH("team",$N147)),ISNUMBER(SEARCH("group",$N147))),"Needs one person as Owner",""))))))</f>
        <v/>
      </c>
      <c r="M147" s="21">
        <f>IF(AND($K147=1,$D147="Change",TRIM($G147)=""),1,0)</f>
        <v/>
      </c>
      <c r="N147" s="21">
        <f>IFERROR(LEFT($E147,FIND("(",$E147)-1),$E147)</f>
        <v/>
      </c>
    </row>
    <row r="148" ht="18" customHeight="1">
      <c r="A148" s="16">
        <f>IF($K148=0,"",ROW()-5)</f>
        <v/>
      </c>
      <c r="B148" s="29" t="n"/>
      <c r="C148" s="18" t="n"/>
      <c r="D148" s="17" t="n"/>
      <c r="E148" s="18" t="n"/>
      <c r="F148" s="18" t="n"/>
      <c r="G148" s="18" t="n"/>
      <c r="H148" s="29" t="n"/>
      <c r="I148" s="20">
        <f>IF($K148=0,"",IF($L148&lt;&gt;"","△ "&amp;$L148,IF($M148=1,"△ A Change with nothing in Stop or undo","○ Clear")))</f>
        <v/>
      </c>
      <c r="K148" s="21">
        <f>IF(COUNTA($B148:$H148)=0,0,1)</f>
        <v/>
      </c>
      <c r="L148" s="21">
        <f>IF($K148=0,"",IF(NOT(ISNUMBER($B148)),"No time",IF(AND(ISNUMBER(Details!$C$13),ISNUMBER(Details!$C$14),OR(AND($B148&lt;Details!$C$13,OR($D148&lt;&gt;"Prepare",$B148&lt;Details!$C$13-1)),AND($B148&gt;Details!$C$14,OR($D148&lt;&gt;"Hold",$B148&gt;Details!$C$14+1)))),"Outside the window, and not a Prepare or Hold within a day of it",IF($B148&lt;MAX($B$5:$B147),"Earlier than the step above",IF(AND($D148&lt;&gt;"Prepare",$D148&lt;&gt;"Check",$D148&lt;&gt;"Change",$D148&lt;&gt;"Hold",$D148&lt;&gt;"Decision"),"Pick a Kind",IF(OR(TRIM($N148)="",ISNUMBER(SEARCH(",",$N148)),ISNUMBER(SEARCH(" and ",$N148)),ISNUMBER(SEARCH(";",$N148)),ISNUMBER(SEARCH("team",$N148)),ISNUMBER(SEARCH("group",$N148))),"Needs one person as Owner",""))))))</f>
        <v/>
      </c>
      <c r="M148" s="21">
        <f>IF(AND($K148=1,$D148="Change",TRIM($G148)=""),1,0)</f>
        <v/>
      </c>
      <c r="N148" s="21">
        <f>IFERROR(LEFT($E148,FIND("(",$E148)-1),$E148)</f>
        <v/>
      </c>
    </row>
    <row r="149" ht="18" customHeight="1">
      <c r="A149" s="16">
        <f>IF($K149=0,"",ROW()-5)</f>
        <v/>
      </c>
      <c r="B149" s="29" t="n"/>
      <c r="C149" s="18" t="n"/>
      <c r="D149" s="17" t="n"/>
      <c r="E149" s="18" t="n"/>
      <c r="F149" s="18" t="n"/>
      <c r="G149" s="18" t="n"/>
      <c r="H149" s="29" t="n"/>
      <c r="I149" s="20">
        <f>IF($K149=0,"",IF($L149&lt;&gt;"","△ "&amp;$L149,IF($M149=1,"△ A Change with nothing in Stop or undo","○ Clear")))</f>
        <v/>
      </c>
      <c r="K149" s="21">
        <f>IF(COUNTA($B149:$H149)=0,0,1)</f>
        <v/>
      </c>
      <c r="L149" s="21">
        <f>IF($K149=0,"",IF(NOT(ISNUMBER($B149)),"No time",IF(AND(ISNUMBER(Details!$C$13),ISNUMBER(Details!$C$14),OR(AND($B149&lt;Details!$C$13,OR($D149&lt;&gt;"Prepare",$B149&lt;Details!$C$13-1)),AND($B149&gt;Details!$C$14,OR($D149&lt;&gt;"Hold",$B149&gt;Details!$C$14+1)))),"Outside the window, and not a Prepare or Hold within a day of it",IF($B149&lt;MAX($B$5:$B148),"Earlier than the step above",IF(AND($D149&lt;&gt;"Prepare",$D149&lt;&gt;"Check",$D149&lt;&gt;"Change",$D149&lt;&gt;"Hold",$D149&lt;&gt;"Decision"),"Pick a Kind",IF(OR(TRIM($N149)="",ISNUMBER(SEARCH(",",$N149)),ISNUMBER(SEARCH(" and ",$N149)),ISNUMBER(SEARCH(";",$N149)),ISNUMBER(SEARCH("team",$N149)),ISNUMBER(SEARCH("group",$N149))),"Needs one person as Owner",""))))))</f>
        <v/>
      </c>
      <c r="M149" s="21">
        <f>IF(AND($K149=1,$D149="Change",TRIM($G149)=""),1,0)</f>
        <v/>
      </c>
      <c r="N149" s="21">
        <f>IFERROR(LEFT($E149,FIND("(",$E149)-1),$E149)</f>
        <v/>
      </c>
    </row>
    <row r="150" ht="18" customHeight="1">
      <c r="A150" s="16">
        <f>IF($K150=0,"",ROW()-5)</f>
        <v/>
      </c>
      <c r="B150" s="29" t="n"/>
      <c r="C150" s="18" t="n"/>
      <c r="D150" s="17" t="n"/>
      <c r="E150" s="18" t="n"/>
      <c r="F150" s="18" t="n"/>
      <c r="G150" s="18" t="n"/>
      <c r="H150" s="29" t="n"/>
      <c r="I150" s="20">
        <f>IF($K150=0,"",IF($L150&lt;&gt;"","△ "&amp;$L150,IF($M150=1,"△ A Change with nothing in Stop or undo","○ Clear")))</f>
        <v/>
      </c>
      <c r="K150" s="21">
        <f>IF(COUNTA($B150:$H150)=0,0,1)</f>
        <v/>
      </c>
      <c r="L150" s="21">
        <f>IF($K150=0,"",IF(NOT(ISNUMBER($B150)),"No time",IF(AND(ISNUMBER(Details!$C$13),ISNUMBER(Details!$C$14),OR(AND($B150&lt;Details!$C$13,OR($D150&lt;&gt;"Prepare",$B150&lt;Details!$C$13-1)),AND($B150&gt;Details!$C$14,OR($D150&lt;&gt;"Hold",$B150&gt;Details!$C$14+1)))),"Outside the window, and not a Prepare or Hold within a day of it",IF($B150&lt;MAX($B$5:$B149),"Earlier than the step above",IF(AND($D150&lt;&gt;"Prepare",$D150&lt;&gt;"Check",$D150&lt;&gt;"Change",$D150&lt;&gt;"Hold",$D150&lt;&gt;"Decision"),"Pick a Kind",IF(OR(TRIM($N150)="",ISNUMBER(SEARCH(",",$N150)),ISNUMBER(SEARCH(" and ",$N150)),ISNUMBER(SEARCH(";",$N150)),ISNUMBER(SEARCH("team",$N150)),ISNUMBER(SEARCH("group",$N150))),"Needs one person as Owner",""))))))</f>
        <v/>
      </c>
      <c r="M150" s="21">
        <f>IF(AND($K150=1,$D150="Change",TRIM($G150)=""),1,0)</f>
        <v/>
      </c>
      <c r="N150" s="21">
        <f>IFERROR(LEFT($E150,FIND("(",$E150)-1),$E150)</f>
        <v/>
      </c>
    </row>
    <row r="151" ht="18" customHeight="1">
      <c r="A151" s="16">
        <f>IF($K151=0,"",ROW()-5)</f>
        <v/>
      </c>
      <c r="B151" s="29" t="n"/>
      <c r="C151" s="18" t="n"/>
      <c r="D151" s="17" t="n"/>
      <c r="E151" s="18" t="n"/>
      <c r="F151" s="18" t="n"/>
      <c r="G151" s="18" t="n"/>
      <c r="H151" s="29" t="n"/>
      <c r="I151" s="20">
        <f>IF($K151=0,"",IF($L151&lt;&gt;"","△ "&amp;$L151,IF($M151=1,"△ A Change with nothing in Stop or undo","○ Clear")))</f>
        <v/>
      </c>
      <c r="K151" s="21">
        <f>IF(COUNTA($B151:$H151)=0,0,1)</f>
        <v/>
      </c>
      <c r="L151" s="21">
        <f>IF($K151=0,"",IF(NOT(ISNUMBER($B151)),"No time",IF(AND(ISNUMBER(Details!$C$13),ISNUMBER(Details!$C$14),OR(AND($B151&lt;Details!$C$13,OR($D151&lt;&gt;"Prepare",$B151&lt;Details!$C$13-1)),AND($B151&gt;Details!$C$14,OR($D151&lt;&gt;"Hold",$B151&gt;Details!$C$14+1)))),"Outside the window, and not a Prepare or Hold within a day of it",IF($B151&lt;MAX($B$5:$B150),"Earlier than the step above",IF(AND($D151&lt;&gt;"Prepare",$D151&lt;&gt;"Check",$D151&lt;&gt;"Change",$D151&lt;&gt;"Hold",$D151&lt;&gt;"Decision"),"Pick a Kind",IF(OR(TRIM($N151)="",ISNUMBER(SEARCH(",",$N151)),ISNUMBER(SEARCH(" and ",$N151)),ISNUMBER(SEARCH(";",$N151)),ISNUMBER(SEARCH("team",$N151)),ISNUMBER(SEARCH("group",$N151))),"Needs one person as Owner",""))))))</f>
        <v/>
      </c>
      <c r="M151" s="21">
        <f>IF(AND($K151=1,$D151="Change",TRIM($G151)=""),1,0)</f>
        <v/>
      </c>
      <c r="N151" s="21">
        <f>IFERROR(LEFT($E151,FIND("(",$E151)-1),$E151)</f>
        <v/>
      </c>
    </row>
    <row r="152" ht="18" customHeight="1">
      <c r="A152" s="16">
        <f>IF($K152=0,"",ROW()-5)</f>
        <v/>
      </c>
      <c r="B152" s="29" t="n"/>
      <c r="C152" s="18" t="n"/>
      <c r="D152" s="17" t="n"/>
      <c r="E152" s="18" t="n"/>
      <c r="F152" s="18" t="n"/>
      <c r="G152" s="18" t="n"/>
      <c r="H152" s="29" t="n"/>
      <c r="I152" s="20">
        <f>IF($K152=0,"",IF($L152&lt;&gt;"","△ "&amp;$L152,IF($M152=1,"△ A Change with nothing in Stop or undo","○ Clear")))</f>
        <v/>
      </c>
      <c r="K152" s="21">
        <f>IF(COUNTA($B152:$H152)=0,0,1)</f>
        <v/>
      </c>
      <c r="L152" s="21">
        <f>IF($K152=0,"",IF(NOT(ISNUMBER($B152)),"No time",IF(AND(ISNUMBER(Details!$C$13),ISNUMBER(Details!$C$14),OR(AND($B152&lt;Details!$C$13,OR($D152&lt;&gt;"Prepare",$B152&lt;Details!$C$13-1)),AND($B152&gt;Details!$C$14,OR($D152&lt;&gt;"Hold",$B152&gt;Details!$C$14+1)))),"Outside the window, and not a Prepare or Hold within a day of it",IF($B152&lt;MAX($B$5:$B151),"Earlier than the step above",IF(AND($D152&lt;&gt;"Prepare",$D152&lt;&gt;"Check",$D152&lt;&gt;"Change",$D152&lt;&gt;"Hold",$D152&lt;&gt;"Decision"),"Pick a Kind",IF(OR(TRIM($N152)="",ISNUMBER(SEARCH(",",$N152)),ISNUMBER(SEARCH(" and ",$N152)),ISNUMBER(SEARCH(";",$N152)),ISNUMBER(SEARCH("team",$N152)),ISNUMBER(SEARCH("group",$N152))),"Needs one person as Owner",""))))))</f>
        <v/>
      </c>
      <c r="M152" s="21">
        <f>IF(AND($K152=1,$D152="Change",TRIM($G152)=""),1,0)</f>
        <v/>
      </c>
      <c r="N152" s="21">
        <f>IFERROR(LEFT($E152,FIND("(",$E152)-1),$E152)</f>
        <v/>
      </c>
    </row>
    <row r="153" ht="18" customHeight="1">
      <c r="A153" s="16">
        <f>IF($K153=0,"",ROW()-5)</f>
        <v/>
      </c>
      <c r="B153" s="29" t="n"/>
      <c r="C153" s="18" t="n"/>
      <c r="D153" s="17" t="n"/>
      <c r="E153" s="18" t="n"/>
      <c r="F153" s="18" t="n"/>
      <c r="G153" s="18" t="n"/>
      <c r="H153" s="29" t="n"/>
      <c r="I153" s="20">
        <f>IF($K153=0,"",IF($L153&lt;&gt;"","△ "&amp;$L153,IF($M153=1,"△ A Change with nothing in Stop or undo","○ Clear")))</f>
        <v/>
      </c>
      <c r="K153" s="21">
        <f>IF(COUNTA($B153:$H153)=0,0,1)</f>
        <v/>
      </c>
      <c r="L153" s="21">
        <f>IF($K153=0,"",IF(NOT(ISNUMBER($B153)),"No time",IF(AND(ISNUMBER(Details!$C$13),ISNUMBER(Details!$C$14),OR(AND($B153&lt;Details!$C$13,OR($D153&lt;&gt;"Prepare",$B153&lt;Details!$C$13-1)),AND($B153&gt;Details!$C$14,OR($D153&lt;&gt;"Hold",$B153&gt;Details!$C$14+1)))),"Outside the window, and not a Prepare or Hold within a day of it",IF($B153&lt;MAX($B$5:$B152),"Earlier than the step above",IF(AND($D153&lt;&gt;"Prepare",$D153&lt;&gt;"Check",$D153&lt;&gt;"Change",$D153&lt;&gt;"Hold",$D153&lt;&gt;"Decision"),"Pick a Kind",IF(OR(TRIM($N153)="",ISNUMBER(SEARCH(",",$N153)),ISNUMBER(SEARCH(" and ",$N153)),ISNUMBER(SEARCH(";",$N153)),ISNUMBER(SEARCH("team",$N153)),ISNUMBER(SEARCH("group",$N153))),"Needs one person as Owner",""))))))</f>
        <v/>
      </c>
      <c r="M153" s="21">
        <f>IF(AND($K153=1,$D153="Change",TRIM($G153)=""),1,0)</f>
        <v/>
      </c>
      <c r="N153" s="21">
        <f>IFERROR(LEFT($E153,FIND("(",$E153)-1),$E153)</f>
        <v/>
      </c>
    </row>
    <row r="154" ht="18" customHeight="1">
      <c r="A154" s="16">
        <f>IF($K154=0,"",ROW()-5)</f>
        <v/>
      </c>
      <c r="B154" s="29" t="n"/>
      <c r="C154" s="18" t="n"/>
      <c r="D154" s="17" t="n"/>
      <c r="E154" s="18" t="n"/>
      <c r="F154" s="18" t="n"/>
      <c r="G154" s="18" t="n"/>
      <c r="H154" s="29" t="n"/>
      <c r="I154" s="20">
        <f>IF($K154=0,"",IF($L154&lt;&gt;"","△ "&amp;$L154,IF($M154=1,"△ A Change with nothing in Stop or undo","○ Clear")))</f>
        <v/>
      </c>
      <c r="K154" s="21">
        <f>IF(COUNTA($B154:$H154)=0,0,1)</f>
        <v/>
      </c>
      <c r="L154" s="21">
        <f>IF($K154=0,"",IF(NOT(ISNUMBER($B154)),"No time",IF(AND(ISNUMBER(Details!$C$13),ISNUMBER(Details!$C$14),OR(AND($B154&lt;Details!$C$13,OR($D154&lt;&gt;"Prepare",$B154&lt;Details!$C$13-1)),AND($B154&gt;Details!$C$14,OR($D154&lt;&gt;"Hold",$B154&gt;Details!$C$14+1)))),"Outside the window, and not a Prepare or Hold within a day of it",IF($B154&lt;MAX($B$5:$B153),"Earlier than the step above",IF(AND($D154&lt;&gt;"Prepare",$D154&lt;&gt;"Check",$D154&lt;&gt;"Change",$D154&lt;&gt;"Hold",$D154&lt;&gt;"Decision"),"Pick a Kind",IF(OR(TRIM($N154)="",ISNUMBER(SEARCH(",",$N154)),ISNUMBER(SEARCH(" and ",$N154)),ISNUMBER(SEARCH(";",$N154)),ISNUMBER(SEARCH("team",$N154)),ISNUMBER(SEARCH("group",$N154))),"Needs one person as Owner",""))))))</f>
        <v/>
      </c>
      <c r="M154" s="21">
        <f>IF(AND($K154=1,$D154="Change",TRIM($G154)=""),1,0)</f>
        <v/>
      </c>
      <c r="N154" s="21">
        <f>IFERROR(LEFT($E154,FIND("(",$E154)-1),$E154)</f>
        <v/>
      </c>
    </row>
    <row r="155" ht="18" customHeight="1">
      <c r="A155" s="16">
        <f>IF($K155=0,"",ROW()-5)</f>
        <v/>
      </c>
      <c r="B155" s="29" t="n"/>
      <c r="C155" s="18" t="n"/>
      <c r="D155" s="17" t="n"/>
      <c r="E155" s="18" t="n"/>
      <c r="F155" s="18" t="n"/>
      <c r="G155" s="18" t="n"/>
      <c r="H155" s="29" t="n"/>
      <c r="I155" s="20">
        <f>IF($K155=0,"",IF($L155&lt;&gt;"","△ "&amp;$L155,IF($M155=1,"△ A Change with nothing in Stop or undo","○ Clear")))</f>
        <v/>
      </c>
      <c r="K155" s="21">
        <f>IF(COUNTA($B155:$H155)=0,0,1)</f>
        <v/>
      </c>
      <c r="L155" s="21">
        <f>IF($K155=0,"",IF(NOT(ISNUMBER($B155)),"No time",IF(AND(ISNUMBER(Details!$C$13),ISNUMBER(Details!$C$14),OR(AND($B155&lt;Details!$C$13,OR($D155&lt;&gt;"Prepare",$B155&lt;Details!$C$13-1)),AND($B155&gt;Details!$C$14,OR($D155&lt;&gt;"Hold",$B155&gt;Details!$C$14+1)))),"Outside the window, and not a Prepare or Hold within a day of it",IF($B155&lt;MAX($B$5:$B154),"Earlier than the step above",IF(AND($D155&lt;&gt;"Prepare",$D155&lt;&gt;"Check",$D155&lt;&gt;"Change",$D155&lt;&gt;"Hold",$D155&lt;&gt;"Decision"),"Pick a Kind",IF(OR(TRIM($N155)="",ISNUMBER(SEARCH(",",$N155)),ISNUMBER(SEARCH(" and ",$N155)),ISNUMBER(SEARCH(";",$N155)),ISNUMBER(SEARCH("team",$N155)),ISNUMBER(SEARCH("group",$N155))),"Needs one person as Owner",""))))))</f>
        <v/>
      </c>
      <c r="M155" s="21">
        <f>IF(AND($K155=1,$D155="Change",TRIM($G155)=""),1,0)</f>
        <v/>
      </c>
      <c r="N155" s="21">
        <f>IFERROR(LEFT($E155,FIND("(",$E155)-1),$E155)</f>
        <v/>
      </c>
    </row>
    <row r="156" ht="18" customHeight="1">
      <c r="A156" s="16">
        <f>IF($K156=0,"",ROW()-5)</f>
        <v/>
      </c>
      <c r="B156" s="29" t="n"/>
      <c r="C156" s="18" t="n"/>
      <c r="D156" s="17" t="n"/>
      <c r="E156" s="18" t="n"/>
      <c r="F156" s="18" t="n"/>
      <c r="G156" s="18" t="n"/>
      <c r="H156" s="29" t="n"/>
      <c r="I156" s="20">
        <f>IF($K156=0,"",IF($L156&lt;&gt;"","△ "&amp;$L156,IF($M156=1,"△ A Change with nothing in Stop or undo","○ Clear")))</f>
        <v/>
      </c>
      <c r="K156" s="21">
        <f>IF(COUNTA($B156:$H156)=0,0,1)</f>
        <v/>
      </c>
      <c r="L156" s="21">
        <f>IF($K156=0,"",IF(NOT(ISNUMBER($B156)),"No time",IF(AND(ISNUMBER(Details!$C$13),ISNUMBER(Details!$C$14),OR(AND($B156&lt;Details!$C$13,OR($D156&lt;&gt;"Prepare",$B156&lt;Details!$C$13-1)),AND($B156&gt;Details!$C$14,OR($D156&lt;&gt;"Hold",$B156&gt;Details!$C$14+1)))),"Outside the window, and not a Prepare or Hold within a day of it",IF($B156&lt;MAX($B$5:$B155),"Earlier than the step above",IF(AND($D156&lt;&gt;"Prepare",$D156&lt;&gt;"Check",$D156&lt;&gt;"Change",$D156&lt;&gt;"Hold",$D156&lt;&gt;"Decision"),"Pick a Kind",IF(OR(TRIM($N156)="",ISNUMBER(SEARCH(",",$N156)),ISNUMBER(SEARCH(" and ",$N156)),ISNUMBER(SEARCH(";",$N156)),ISNUMBER(SEARCH("team",$N156)),ISNUMBER(SEARCH("group",$N156))),"Needs one person as Owner",""))))))</f>
        <v/>
      </c>
      <c r="M156" s="21">
        <f>IF(AND($K156=1,$D156="Change",TRIM($G156)=""),1,0)</f>
        <v/>
      </c>
      <c r="N156" s="21">
        <f>IFERROR(LEFT($E156,FIND("(",$E156)-1),$E156)</f>
        <v/>
      </c>
    </row>
    <row r="157" ht="18" customHeight="1">
      <c r="A157" s="16">
        <f>IF($K157=0,"",ROW()-5)</f>
        <v/>
      </c>
      <c r="B157" s="29" t="n"/>
      <c r="C157" s="18" t="n"/>
      <c r="D157" s="17" t="n"/>
      <c r="E157" s="18" t="n"/>
      <c r="F157" s="18" t="n"/>
      <c r="G157" s="18" t="n"/>
      <c r="H157" s="29" t="n"/>
      <c r="I157" s="20">
        <f>IF($K157=0,"",IF($L157&lt;&gt;"","△ "&amp;$L157,IF($M157=1,"△ A Change with nothing in Stop or undo","○ Clear")))</f>
        <v/>
      </c>
      <c r="K157" s="21">
        <f>IF(COUNTA($B157:$H157)=0,0,1)</f>
        <v/>
      </c>
      <c r="L157" s="21">
        <f>IF($K157=0,"",IF(NOT(ISNUMBER($B157)),"No time",IF(AND(ISNUMBER(Details!$C$13),ISNUMBER(Details!$C$14),OR(AND($B157&lt;Details!$C$13,OR($D157&lt;&gt;"Prepare",$B157&lt;Details!$C$13-1)),AND($B157&gt;Details!$C$14,OR($D157&lt;&gt;"Hold",$B157&gt;Details!$C$14+1)))),"Outside the window, and not a Prepare or Hold within a day of it",IF($B157&lt;MAX($B$5:$B156),"Earlier than the step above",IF(AND($D157&lt;&gt;"Prepare",$D157&lt;&gt;"Check",$D157&lt;&gt;"Change",$D157&lt;&gt;"Hold",$D157&lt;&gt;"Decision"),"Pick a Kind",IF(OR(TRIM($N157)="",ISNUMBER(SEARCH(",",$N157)),ISNUMBER(SEARCH(" and ",$N157)),ISNUMBER(SEARCH(";",$N157)),ISNUMBER(SEARCH("team",$N157)),ISNUMBER(SEARCH("group",$N157))),"Needs one person as Owner",""))))))</f>
        <v/>
      </c>
      <c r="M157" s="21">
        <f>IF(AND($K157=1,$D157="Change",TRIM($G157)=""),1,0)</f>
        <v/>
      </c>
      <c r="N157" s="21">
        <f>IFERROR(LEFT($E157,FIND("(",$E157)-1),$E157)</f>
        <v/>
      </c>
    </row>
    <row r="158" ht="18" customHeight="1">
      <c r="A158" s="16">
        <f>IF($K158=0,"",ROW()-5)</f>
        <v/>
      </c>
      <c r="B158" s="29" t="n"/>
      <c r="C158" s="18" t="n"/>
      <c r="D158" s="17" t="n"/>
      <c r="E158" s="18" t="n"/>
      <c r="F158" s="18" t="n"/>
      <c r="G158" s="18" t="n"/>
      <c r="H158" s="29" t="n"/>
      <c r="I158" s="20">
        <f>IF($K158=0,"",IF($L158&lt;&gt;"","△ "&amp;$L158,IF($M158=1,"△ A Change with nothing in Stop or undo","○ Clear")))</f>
        <v/>
      </c>
      <c r="K158" s="21">
        <f>IF(COUNTA($B158:$H158)=0,0,1)</f>
        <v/>
      </c>
      <c r="L158" s="21">
        <f>IF($K158=0,"",IF(NOT(ISNUMBER($B158)),"No time",IF(AND(ISNUMBER(Details!$C$13),ISNUMBER(Details!$C$14),OR(AND($B158&lt;Details!$C$13,OR($D158&lt;&gt;"Prepare",$B158&lt;Details!$C$13-1)),AND($B158&gt;Details!$C$14,OR($D158&lt;&gt;"Hold",$B158&gt;Details!$C$14+1)))),"Outside the window, and not a Prepare or Hold within a day of it",IF($B158&lt;MAX($B$5:$B157),"Earlier than the step above",IF(AND($D158&lt;&gt;"Prepare",$D158&lt;&gt;"Check",$D158&lt;&gt;"Change",$D158&lt;&gt;"Hold",$D158&lt;&gt;"Decision"),"Pick a Kind",IF(OR(TRIM($N158)="",ISNUMBER(SEARCH(",",$N158)),ISNUMBER(SEARCH(" and ",$N158)),ISNUMBER(SEARCH(";",$N158)),ISNUMBER(SEARCH("team",$N158)),ISNUMBER(SEARCH("group",$N158))),"Needs one person as Owner",""))))))</f>
        <v/>
      </c>
      <c r="M158" s="21">
        <f>IF(AND($K158=1,$D158="Change",TRIM($G158)=""),1,0)</f>
        <v/>
      </c>
      <c r="N158" s="21">
        <f>IFERROR(LEFT($E158,FIND("(",$E158)-1),$E158)</f>
        <v/>
      </c>
    </row>
    <row r="159" ht="18" customHeight="1">
      <c r="A159" s="16">
        <f>IF($K159=0,"",ROW()-5)</f>
        <v/>
      </c>
      <c r="B159" s="29" t="n"/>
      <c r="C159" s="18" t="n"/>
      <c r="D159" s="17" t="n"/>
      <c r="E159" s="18" t="n"/>
      <c r="F159" s="18" t="n"/>
      <c r="G159" s="18" t="n"/>
      <c r="H159" s="29" t="n"/>
      <c r="I159" s="20">
        <f>IF($K159=0,"",IF($L159&lt;&gt;"","△ "&amp;$L159,IF($M159=1,"△ A Change with nothing in Stop or undo","○ Clear")))</f>
        <v/>
      </c>
      <c r="K159" s="21">
        <f>IF(COUNTA($B159:$H159)=0,0,1)</f>
        <v/>
      </c>
      <c r="L159" s="21">
        <f>IF($K159=0,"",IF(NOT(ISNUMBER($B159)),"No time",IF(AND(ISNUMBER(Details!$C$13),ISNUMBER(Details!$C$14),OR(AND($B159&lt;Details!$C$13,OR($D159&lt;&gt;"Prepare",$B159&lt;Details!$C$13-1)),AND($B159&gt;Details!$C$14,OR($D159&lt;&gt;"Hold",$B159&gt;Details!$C$14+1)))),"Outside the window, and not a Prepare or Hold within a day of it",IF($B159&lt;MAX($B$5:$B158),"Earlier than the step above",IF(AND($D159&lt;&gt;"Prepare",$D159&lt;&gt;"Check",$D159&lt;&gt;"Change",$D159&lt;&gt;"Hold",$D159&lt;&gt;"Decision"),"Pick a Kind",IF(OR(TRIM($N159)="",ISNUMBER(SEARCH(",",$N159)),ISNUMBER(SEARCH(" and ",$N159)),ISNUMBER(SEARCH(";",$N159)),ISNUMBER(SEARCH("team",$N159)),ISNUMBER(SEARCH("group",$N159))),"Needs one person as Owner",""))))))</f>
        <v/>
      </c>
      <c r="M159" s="21">
        <f>IF(AND($K159=1,$D159="Change",TRIM($G159)=""),1,0)</f>
        <v/>
      </c>
      <c r="N159" s="21">
        <f>IFERROR(LEFT($E159,FIND("(",$E159)-1),$E159)</f>
        <v/>
      </c>
    </row>
    <row r="160" ht="18" customHeight="1">
      <c r="A160" s="16">
        <f>IF($K160=0,"",ROW()-5)</f>
        <v/>
      </c>
      <c r="B160" s="29" t="n"/>
      <c r="C160" s="18" t="n"/>
      <c r="D160" s="17" t="n"/>
      <c r="E160" s="18" t="n"/>
      <c r="F160" s="18" t="n"/>
      <c r="G160" s="18" t="n"/>
      <c r="H160" s="29" t="n"/>
      <c r="I160" s="20">
        <f>IF($K160=0,"",IF($L160&lt;&gt;"","△ "&amp;$L160,IF($M160=1,"△ A Change with nothing in Stop or undo","○ Clear")))</f>
        <v/>
      </c>
      <c r="K160" s="21">
        <f>IF(COUNTA($B160:$H160)=0,0,1)</f>
        <v/>
      </c>
      <c r="L160" s="21">
        <f>IF($K160=0,"",IF(NOT(ISNUMBER($B160)),"No time",IF(AND(ISNUMBER(Details!$C$13),ISNUMBER(Details!$C$14),OR(AND($B160&lt;Details!$C$13,OR($D160&lt;&gt;"Prepare",$B160&lt;Details!$C$13-1)),AND($B160&gt;Details!$C$14,OR($D160&lt;&gt;"Hold",$B160&gt;Details!$C$14+1)))),"Outside the window, and not a Prepare or Hold within a day of it",IF($B160&lt;MAX($B$5:$B159),"Earlier than the step above",IF(AND($D160&lt;&gt;"Prepare",$D160&lt;&gt;"Check",$D160&lt;&gt;"Change",$D160&lt;&gt;"Hold",$D160&lt;&gt;"Decision"),"Pick a Kind",IF(OR(TRIM($N160)="",ISNUMBER(SEARCH(",",$N160)),ISNUMBER(SEARCH(" and ",$N160)),ISNUMBER(SEARCH(";",$N160)),ISNUMBER(SEARCH("team",$N160)),ISNUMBER(SEARCH("group",$N160))),"Needs one person as Owner",""))))))</f>
        <v/>
      </c>
      <c r="M160" s="21">
        <f>IF(AND($K160=1,$D160="Change",TRIM($G160)=""),1,0)</f>
        <v/>
      </c>
      <c r="N160" s="21">
        <f>IFERROR(LEFT($E160,FIND("(",$E160)-1),$E160)</f>
        <v/>
      </c>
    </row>
    <row r="161" ht="18" customHeight="1">
      <c r="A161" s="16">
        <f>IF($K161=0,"",ROW()-5)</f>
        <v/>
      </c>
      <c r="B161" s="29" t="n"/>
      <c r="C161" s="18" t="n"/>
      <c r="D161" s="17" t="n"/>
      <c r="E161" s="18" t="n"/>
      <c r="F161" s="18" t="n"/>
      <c r="G161" s="18" t="n"/>
      <c r="H161" s="29" t="n"/>
      <c r="I161" s="20">
        <f>IF($K161=0,"",IF($L161&lt;&gt;"","△ "&amp;$L161,IF($M161=1,"△ A Change with nothing in Stop or undo","○ Clear")))</f>
        <v/>
      </c>
      <c r="K161" s="21">
        <f>IF(COUNTA($B161:$H161)=0,0,1)</f>
        <v/>
      </c>
      <c r="L161" s="21">
        <f>IF($K161=0,"",IF(NOT(ISNUMBER($B161)),"No time",IF(AND(ISNUMBER(Details!$C$13),ISNUMBER(Details!$C$14),OR(AND($B161&lt;Details!$C$13,OR($D161&lt;&gt;"Prepare",$B161&lt;Details!$C$13-1)),AND($B161&gt;Details!$C$14,OR($D161&lt;&gt;"Hold",$B161&gt;Details!$C$14+1)))),"Outside the window, and not a Prepare or Hold within a day of it",IF($B161&lt;MAX($B$5:$B160),"Earlier than the step above",IF(AND($D161&lt;&gt;"Prepare",$D161&lt;&gt;"Check",$D161&lt;&gt;"Change",$D161&lt;&gt;"Hold",$D161&lt;&gt;"Decision"),"Pick a Kind",IF(OR(TRIM($N161)="",ISNUMBER(SEARCH(",",$N161)),ISNUMBER(SEARCH(" and ",$N161)),ISNUMBER(SEARCH(";",$N161)),ISNUMBER(SEARCH("team",$N161)),ISNUMBER(SEARCH("group",$N161))),"Needs one person as Owner",""))))))</f>
        <v/>
      </c>
      <c r="M161" s="21">
        <f>IF(AND($K161=1,$D161="Change",TRIM($G161)=""),1,0)</f>
        <v/>
      </c>
      <c r="N161" s="21">
        <f>IFERROR(LEFT($E161,FIND("(",$E161)-1),$E161)</f>
        <v/>
      </c>
    </row>
    <row r="162" ht="18" customHeight="1">
      <c r="A162" s="16">
        <f>IF($K162=0,"",ROW()-5)</f>
        <v/>
      </c>
      <c r="B162" s="29" t="n"/>
      <c r="C162" s="18" t="n"/>
      <c r="D162" s="17" t="n"/>
      <c r="E162" s="18" t="n"/>
      <c r="F162" s="18" t="n"/>
      <c r="G162" s="18" t="n"/>
      <c r="H162" s="29" t="n"/>
      <c r="I162" s="20">
        <f>IF($K162=0,"",IF($L162&lt;&gt;"","△ "&amp;$L162,IF($M162=1,"△ A Change with nothing in Stop or undo","○ Clear")))</f>
        <v/>
      </c>
      <c r="K162" s="21">
        <f>IF(COUNTA($B162:$H162)=0,0,1)</f>
        <v/>
      </c>
      <c r="L162" s="21">
        <f>IF($K162=0,"",IF(NOT(ISNUMBER($B162)),"No time",IF(AND(ISNUMBER(Details!$C$13),ISNUMBER(Details!$C$14),OR(AND($B162&lt;Details!$C$13,OR($D162&lt;&gt;"Prepare",$B162&lt;Details!$C$13-1)),AND($B162&gt;Details!$C$14,OR($D162&lt;&gt;"Hold",$B162&gt;Details!$C$14+1)))),"Outside the window, and not a Prepare or Hold within a day of it",IF($B162&lt;MAX($B$5:$B161),"Earlier than the step above",IF(AND($D162&lt;&gt;"Prepare",$D162&lt;&gt;"Check",$D162&lt;&gt;"Change",$D162&lt;&gt;"Hold",$D162&lt;&gt;"Decision"),"Pick a Kind",IF(OR(TRIM($N162)="",ISNUMBER(SEARCH(",",$N162)),ISNUMBER(SEARCH(" and ",$N162)),ISNUMBER(SEARCH(";",$N162)),ISNUMBER(SEARCH("team",$N162)),ISNUMBER(SEARCH("group",$N162))),"Needs one person as Owner",""))))))</f>
        <v/>
      </c>
      <c r="M162" s="21">
        <f>IF(AND($K162=1,$D162="Change",TRIM($G162)=""),1,0)</f>
        <v/>
      </c>
      <c r="N162" s="21">
        <f>IFERROR(LEFT($E162,FIND("(",$E162)-1),$E162)</f>
        <v/>
      </c>
    </row>
    <row r="163" ht="18" customHeight="1">
      <c r="A163" s="16">
        <f>IF($K163=0,"",ROW()-5)</f>
        <v/>
      </c>
      <c r="B163" s="29" t="n"/>
      <c r="C163" s="18" t="n"/>
      <c r="D163" s="17" t="n"/>
      <c r="E163" s="18" t="n"/>
      <c r="F163" s="18" t="n"/>
      <c r="G163" s="18" t="n"/>
      <c r="H163" s="29" t="n"/>
      <c r="I163" s="20">
        <f>IF($K163=0,"",IF($L163&lt;&gt;"","△ "&amp;$L163,IF($M163=1,"△ A Change with nothing in Stop or undo","○ Clear")))</f>
        <v/>
      </c>
      <c r="K163" s="21">
        <f>IF(COUNTA($B163:$H163)=0,0,1)</f>
        <v/>
      </c>
      <c r="L163" s="21">
        <f>IF($K163=0,"",IF(NOT(ISNUMBER($B163)),"No time",IF(AND(ISNUMBER(Details!$C$13),ISNUMBER(Details!$C$14),OR(AND($B163&lt;Details!$C$13,OR($D163&lt;&gt;"Prepare",$B163&lt;Details!$C$13-1)),AND($B163&gt;Details!$C$14,OR($D163&lt;&gt;"Hold",$B163&gt;Details!$C$14+1)))),"Outside the window, and not a Prepare or Hold within a day of it",IF($B163&lt;MAX($B$5:$B162),"Earlier than the step above",IF(AND($D163&lt;&gt;"Prepare",$D163&lt;&gt;"Check",$D163&lt;&gt;"Change",$D163&lt;&gt;"Hold",$D163&lt;&gt;"Decision"),"Pick a Kind",IF(OR(TRIM($N163)="",ISNUMBER(SEARCH(",",$N163)),ISNUMBER(SEARCH(" and ",$N163)),ISNUMBER(SEARCH(";",$N163)),ISNUMBER(SEARCH("team",$N163)),ISNUMBER(SEARCH("group",$N163))),"Needs one person as Owner",""))))))</f>
        <v/>
      </c>
      <c r="M163" s="21">
        <f>IF(AND($K163=1,$D163="Change",TRIM($G163)=""),1,0)</f>
        <v/>
      </c>
      <c r="N163" s="21">
        <f>IFERROR(LEFT($E163,FIND("(",$E163)-1),$E163)</f>
        <v/>
      </c>
    </row>
    <row r="164" ht="18" customHeight="1">
      <c r="A164" s="16">
        <f>IF($K164=0,"",ROW()-5)</f>
        <v/>
      </c>
      <c r="B164" s="29" t="n"/>
      <c r="C164" s="18" t="n"/>
      <c r="D164" s="17" t="n"/>
      <c r="E164" s="18" t="n"/>
      <c r="F164" s="18" t="n"/>
      <c r="G164" s="18" t="n"/>
      <c r="H164" s="29" t="n"/>
      <c r="I164" s="20">
        <f>IF($K164=0,"",IF($L164&lt;&gt;"","△ "&amp;$L164,IF($M164=1,"△ A Change with nothing in Stop or undo","○ Clear")))</f>
        <v/>
      </c>
      <c r="K164" s="21">
        <f>IF(COUNTA($B164:$H164)=0,0,1)</f>
        <v/>
      </c>
      <c r="L164" s="21">
        <f>IF($K164=0,"",IF(NOT(ISNUMBER($B164)),"No time",IF(AND(ISNUMBER(Details!$C$13),ISNUMBER(Details!$C$14),OR(AND($B164&lt;Details!$C$13,OR($D164&lt;&gt;"Prepare",$B164&lt;Details!$C$13-1)),AND($B164&gt;Details!$C$14,OR($D164&lt;&gt;"Hold",$B164&gt;Details!$C$14+1)))),"Outside the window, and not a Prepare or Hold within a day of it",IF($B164&lt;MAX($B$5:$B163),"Earlier than the step above",IF(AND($D164&lt;&gt;"Prepare",$D164&lt;&gt;"Check",$D164&lt;&gt;"Change",$D164&lt;&gt;"Hold",$D164&lt;&gt;"Decision"),"Pick a Kind",IF(OR(TRIM($N164)="",ISNUMBER(SEARCH(",",$N164)),ISNUMBER(SEARCH(" and ",$N164)),ISNUMBER(SEARCH(";",$N164)),ISNUMBER(SEARCH("team",$N164)),ISNUMBER(SEARCH("group",$N164))),"Needs one person as Owner",""))))))</f>
        <v/>
      </c>
      <c r="M164" s="21">
        <f>IF(AND($K164=1,$D164="Change",TRIM($G164)=""),1,0)</f>
        <v/>
      </c>
      <c r="N164" s="21">
        <f>IFERROR(LEFT($E164,FIND("(",$E164)-1),$E164)</f>
        <v/>
      </c>
    </row>
    <row r="165" ht="18" customHeight="1">
      <c r="A165" s="16">
        <f>IF($K165=0,"",ROW()-5)</f>
        <v/>
      </c>
      <c r="B165" s="29" t="n"/>
      <c r="C165" s="18" t="n"/>
      <c r="D165" s="17" t="n"/>
      <c r="E165" s="18" t="n"/>
      <c r="F165" s="18" t="n"/>
      <c r="G165" s="18" t="n"/>
      <c r="H165" s="29" t="n"/>
      <c r="I165" s="20">
        <f>IF($K165=0,"",IF($L165&lt;&gt;"","△ "&amp;$L165,IF($M165=1,"△ A Change with nothing in Stop or undo","○ Clear")))</f>
        <v/>
      </c>
      <c r="K165" s="21">
        <f>IF(COUNTA($B165:$H165)=0,0,1)</f>
        <v/>
      </c>
      <c r="L165" s="21">
        <f>IF($K165=0,"",IF(NOT(ISNUMBER($B165)),"No time",IF(AND(ISNUMBER(Details!$C$13),ISNUMBER(Details!$C$14),OR(AND($B165&lt;Details!$C$13,OR($D165&lt;&gt;"Prepare",$B165&lt;Details!$C$13-1)),AND($B165&gt;Details!$C$14,OR($D165&lt;&gt;"Hold",$B165&gt;Details!$C$14+1)))),"Outside the window, and not a Prepare or Hold within a day of it",IF($B165&lt;MAX($B$5:$B164),"Earlier than the step above",IF(AND($D165&lt;&gt;"Prepare",$D165&lt;&gt;"Check",$D165&lt;&gt;"Change",$D165&lt;&gt;"Hold",$D165&lt;&gt;"Decision"),"Pick a Kind",IF(OR(TRIM($N165)="",ISNUMBER(SEARCH(",",$N165)),ISNUMBER(SEARCH(" and ",$N165)),ISNUMBER(SEARCH(";",$N165)),ISNUMBER(SEARCH("team",$N165)),ISNUMBER(SEARCH("group",$N165))),"Needs one person as Owner",""))))))</f>
        <v/>
      </c>
      <c r="M165" s="21">
        <f>IF(AND($K165=1,$D165="Change",TRIM($G165)=""),1,0)</f>
        <v/>
      </c>
      <c r="N165" s="21">
        <f>IFERROR(LEFT($E165,FIND("(",$E165)-1),$E165)</f>
        <v/>
      </c>
    </row>
    <row r="166" ht="18" customHeight="1">
      <c r="A166" s="16">
        <f>IF($K166=0,"",ROW()-5)</f>
        <v/>
      </c>
      <c r="B166" s="29" t="n"/>
      <c r="C166" s="18" t="n"/>
      <c r="D166" s="17" t="n"/>
      <c r="E166" s="18" t="n"/>
      <c r="F166" s="18" t="n"/>
      <c r="G166" s="18" t="n"/>
      <c r="H166" s="29" t="n"/>
      <c r="I166" s="20">
        <f>IF($K166=0,"",IF($L166&lt;&gt;"","△ "&amp;$L166,IF($M166=1,"△ A Change with nothing in Stop or undo","○ Clear")))</f>
        <v/>
      </c>
      <c r="K166" s="21">
        <f>IF(COUNTA($B166:$H166)=0,0,1)</f>
        <v/>
      </c>
      <c r="L166" s="21">
        <f>IF($K166=0,"",IF(NOT(ISNUMBER($B166)),"No time",IF(AND(ISNUMBER(Details!$C$13),ISNUMBER(Details!$C$14),OR(AND($B166&lt;Details!$C$13,OR($D166&lt;&gt;"Prepare",$B166&lt;Details!$C$13-1)),AND($B166&gt;Details!$C$14,OR($D166&lt;&gt;"Hold",$B166&gt;Details!$C$14+1)))),"Outside the window, and not a Prepare or Hold within a day of it",IF($B166&lt;MAX($B$5:$B165),"Earlier than the step above",IF(AND($D166&lt;&gt;"Prepare",$D166&lt;&gt;"Check",$D166&lt;&gt;"Change",$D166&lt;&gt;"Hold",$D166&lt;&gt;"Decision"),"Pick a Kind",IF(OR(TRIM($N166)="",ISNUMBER(SEARCH(",",$N166)),ISNUMBER(SEARCH(" and ",$N166)),ISNUMBER(SEARCH(";",$N166)),ISNUMBER(SEARCH("team",$N166)),ISNUMBER(SEARCH("group",$N166))),"Needs one person as Owner",""))))))</f>
        <v/>
      </c>
      <c r="M166" s="21">
        <f>IF(AND($K166=1,$D166="Change",TRIM($G166)=""),1,0)</f>
        <v/>
      </c>
      <c r="N166" s="21">
        <f>IFERROR(LEFT($E166,FIND("(",$E166)-1),$E166)</f>
        <v/>
      </c>
    </row>
    <row r="167" ht="18" customHeight="1">
      <c r="A167" s="16">
        <f>IF($K167=0,"",ROW()-5)</f>
        <v/>
      </c>
      <c r="B167" s="29" t="n"/>
      <c r="C167" s="18" t="n"/>
      <c r="D167" s="17" t="n"/>
      <c r="E167" s="18" t="n"/>
      <c r="F167" s="18" t="n"/>
      <c r="G167" s="18" t="n"/>
      <c r="H167" s="29" t="n"/>
      <c r="I167" s="20">
        <f>IF($K167=0,"",IF($L167&lt;&gt;"","△ "&amp;$L167,IF($M167=1,"△ A Change with nothing in Stop or undo","○ Clear")))</f>
        <v/>
      </c>
      <c r="K167" s="21">
        <f>IF(COUNTA($B167:$H167)=0,0,1)</f>
        <v/>
      </c>
      <c r="L167" s="21">
        <f>IF($K167=0,"",IF(NOT(ISNUMBER($B167)),"No time",IF(AND(ISNUMBER(Details!$C$13),ISNUMBER(Details!$C$14),OR(AND($B167&lt;Details!$C$13,OR($D167&lt;&gt;"Prepare",$B167&lt;Details!$C$13-1)),AND($B167&gt;Details!$C$14,OR($D167&lt;&gt;"Hold",$B167&gt;Details!$C$14+1)))),"Outside the window, and not a Prepare or Hold within a day of it",IF($B167&lt;MAX($B$5:$B166),"Earlier than the step above",IF(AND($D167&lt;&gt;"Prepare",$D167&lt;&gt;"Check",$D167&lt;&gt;"Change",$D167&lt;&gt;"Hold",$D167&lt;&gt;"Decision"),"Pick a Kind",IF(OR(TRIM($N167)="",ISNUMBER(SEARCH(",",$N167)),ISNUMBER(SEARCH(" and ",$N167)),ISNUMBER(SEARCH(";",$N167)),ISNUMBER(SEARCH("team",$N167)),ISNUMBER(SEARCH("group",$N167))),"Needs one person as Owner",""))))))</f>
        <v/>
      </c>
      <c r="M167" s="21">
        <f>IF(AND($K167=1,$D167="Change",TRIM($G167)=""),1,0)</f>
        <v/>
      </c>
      <c r="N167" s="21">
        <f>IFERROR(LEFT($E167,FIND("(",$E167)-1),$E167)</f>
        <v/>
      </c>
    </row>
    <row r="168" ht="18" customHeight="1">
      <c r="A168" s="16">
        <f>IF($K168=0,"",ROW()-5)</f>
        <v/>
      </c>
      <c r="B168" s="29" t="n"/>
      <c r="C168" s="18" t="n"/>
      <c r="D168" s="17" t="n"/>
      <c r="E168" s="18" t="n"/>
      <c r="F168" s="18" t="n"/>
      <c r="G168" s="18" t="n"/>
      <c r="H168" s="29" t="n"/>
      <c r="I168" s="20">
        <f>IF($K168=0,"",IF($L168&lt;&gt;"","△ "&amp;$L168,IF($M168=1,"△ A Change with nothing in Stop or undo","○ Clear")))</f>
        <v/>
      </c>
      <c r="K168" s="21">
        <f>IF(COUNTA($B168:$H168)=0,0,1)</f>
        <v/>
      </c>
      <c r="L168" s="21">
        <f>IF($K168=0,"",IF(NOT(ISNUMBER($B168)),"No time",IF(AND(ISNUMBER(Details!$C$13),ISNUMBER(Details!$C$14),OR(AND($B168&lt;Details!$C$13,OR($D168&lt;&gt;"Prepare",$B168&lt;Details!$C$13-1)),AND($B168&gt;Details!$C$14,OR($D168&lt;&gt;"Hold",$B168&gt;Details!$C$14+1)))),"Outside the window, and not a Prepare or Hold within a day of it",IF($B168&lt;MAX($B$5:$B167),"Earlier than the step above",IF(AND($D168&lt;&gt;"Prepare",$D168&lt;&gt;"Check",$D168&lt;&gt;"Change",$D168&lt;&gt;"Hold",$D168&lt;&gt;"Decision"),"Pick a Kind",IF(OR(TRIM($N168)="",ISNUMBER(SEARCH(",",$N168)),ISNUMBER(SEARCH(" and ",$N168)),ISNUMBER(SEARCH(";",$N168)),ISNUMBER(SEARCH("team",$N168)),ISNUMBER(SEARCH("group",$N168))),"Needs one person as Owner",""))))))</f>
        <v/>
      </c>
      <c r="M168" s="21">
        <f>IF(AND($K168=1,$D168="Change",TRIM($G168)=""),1,0)</f>
        <v/>
      </c>
      <c r="N168" s="21">
        <f>IFERROR(LEFT($E168,FIND("(",$E168)-1),$E168)</f>
        <v/>
      </c>
    </row>
    <row r="169" ht="18" customHeight="1">
      <c r="A169" s="16">
        <f>IF($K169=0,"",ROW()-5)</f>
        <v/>
      </c>
      <c r="B169" s="29" t="n"/>
      <c r="C169" s="18" t="n"/>
      <c r="D169" s="17" t="n"/>
      <c r="E169" s="18" t="n"/>
      <c r="F169" s="18" t="n"/>
      <c r="G169" s="18" t="n"/>
      <c r="H169" s="29" t="n"/>
      <c r="I169" s="20">
        <f>IF($K169=0,"",IF($L169&lt;&gt;"","△ "&amp;$L169,IF($M169=1,"△ A Change with nothing in Stop or undo","○ Clear")))</f>
        <v/>
      </c>
      <c r="K169" s="21">
        <f>IF(COUNTA($B169:$H169)=0,0,1)</f>
        <v/>
      </c>
      <c r="L169" s="21">
        <f>IF($K169=0,"",IF(NOT(ISNUMBER($B169)),"No time",IF(AND(ISNUMBER(Details!$C$13),ISNUMBER(Details!$C$14),OR(AND($B169&lt;Details!$C$13,OR($D169&lt;&gt;"Prepare",$B169&lt;Details!$C$13-1)),AND($B169&gt;Details!$C$14,OR($D169&lt;&gt;"Hold",$B169&gt;Details!$C$14+1)))),"Outside the window, and not a Prepare or Hold within a day of it",IF($B169&lt;MAX($B$5:$B168),"Earlier than the step above",IF(AND($D169&lt;&gt;"Prepare",$D169&lt;&gt;"Check",$D169&lt;&gt;"Change",$D169&lt;&gt;"Hold",$D169&lt;&gt;"Decision"),"Pick a Kind",IF(OR(TRIM($N169)="",ISNUMBER(SEARCH(",",$N169)),ISNUMBER(SEARCH(" and ",$N169)),ISNUMBER(SEARCH(";",$N169)),ISNUMBER(SEARCH("team",$N169)),ISNUMBER(SEARCH("group",$N169))),"Needs one person as Owner",""))))))</f>
        <v/>
      </c>
      <c r="M169" s="21">
        <f>IF(AND($K169=1,$D169="Change",TRIM($G169)=""),1,0)</f>
        <v/>
      </c>
      <c r="N169" s="21">
        <f>IFERROR(LEFT($E169,FIND("(",$E169)-1),$E169)</f>
        <v/>
      </c>
    </row>
    <row r="170" ht="18" customHeight="1">
      <c r="A170" s="16">
        <f>IF($K170=0,"",ROW()-5)</f>
        <v/>
      </c>
      <c r="B170" s="29" t="n"/>
      <c r="C170" s="18" t="n"/>
      <c r="D170" s="17" t="n"/>
      <c r="E170" s="18" t="n"/>
      <c r="F170" s="18" t="n"/>
      <c r="G170" s="18" t="n"/>
      <c r="H170" s="29" t="n"/>
      <c r="I170" s="20">
        <f>IF($K170=0,"",IF($L170&lt;&gt;"","△ "&amp;$L170,IF($M170=1,"△ A Change with nothing in Stop or undo","○ Clear")))</f>
        <v/>
      </c>
      <c r="K170" s="21">
        <f>IF(COUNTA($B170:$H170)=0,0,1)</f>
        <v/>
      </c>
      <c r="L170" s="21">
        <f>IF($K170=0,"",IF(NOT(ISNUMBER($B170)),"No time",IF(AND(ISNUMBER(Details!$C$13),ISNUMBER(Details!$C$14),OR(AND($B170&lt;Details!$C$13,OR($D170&lt;&gt;"Prepare",$B170&lt;Details!$C$13-1)),AND($B170&gt;Details!$C$14,OR($D170&lt;&gt;"Hold",$B170&gt;Details!$C$14+1)))),"Outside the window, and not a Prepare or Hold within a day of it",IF($B170&lt;MAX($B$5:$B169),"Earlier than the step above",IF(AND($D170&lt;&gt;"Prepare",$D170&lt;&gt;"Check",$D170&lt;&gt;"Change",$D170&lt;&gt;"Hold",$D170&lt;&gt;"Decision"),"Pick a Kind",IF(OR(TRIM($N170)="",ISNUMBER(SEARCH(",",$N170)),ISNUMBER(SEARCH(" and ",$N170)),ISNUMBER(SEARCH(";",$N170)),ISNUMBER(SEARCH("team",$N170)),ISNUMBER(SEARCH("group",$N170))),"Needs one person as Owner",""))))))</f>
        <v/>
      </c>
      <c r="M170" s="21">
        <f>IF(AND($K170=1,$D170="Change",TRIM($G170)=""),1,0)</f>
        <v/>
      </c>
      <c r="N170" s="21">
        <f>IFERROR(LEFT($E170,FIND("(",$E170)-1),$E170)</f>
        <v/>
      </c>
    </row>
    <row r="171" ht="18" customHeight="1">
      <c r="A171" s="16">
        <f>IF($K171=0,"",ROW()-5)</f>
        <v/>
      </c>
      <c r="B171" s="29" t="n"/>
      <c r="C171" s="18" t="n"/>
      <c r="D171" s="17" t="n"/>
      <c r="E171" s="18" t="n"/>
      <c r="F171" s="18" t="n"/>
      <c r="G171" s="18" t="n"/>
      <c r="H171" s="29" t="n"/>
      <c r="I171" s="20">
        <f>IF($K171=0,"",IF($L171&lt;&gt;"","△ "&amp;$L171,IF($M171=1,"△ A Change with nothing in Stop or undo","○ Clear")))</f>
        <v/>
      </c>
      <c r="K171" s="21">
        <f>IF(COUNTA($B171:$H171)=0,0,1)</f>
        <v/>
      </c>
      <c r="L171" s="21">
        <f>IF($K171=0,"",IF(NOT(ISNUMBER($B171)),"No time",IF(AND(ISNUMBER(Details!$C$13),ISNUMBER(Details!$C$14),OR(AND($B171&lt;Details!$C$13,OR($D171&lt;&gt;"Prepare",$B171&lt;Details!$C$13-1)),AND($B171&gt;Details!$C$14,OR($D171&lt;&gt;"Hold",$B171&gt;Details!$C$14+1)))),"Outside the window, and not a Prepare or Hold within a day of it",IF($B171&lt;MAX($B$5:$B170),"Earlier than the step above",IF(AND($D171&lt;&gt;"Prepare",$D171&lt;&gt;"Check",$D171&lt;&gt;"Change",$D171&lt;&gt;"Hold",$D171&lt;&gt;"Decision"),"Pick a Kind",IF(OR(TRIM($N171)="",ISNUMBER(SEARCH(",",$N171)),ISNUMBER(SEARCH(" and ",$N171)),ISNUMBER(SEARCH(";",$N171)),ISNUMBER(SEARCH("team",$N171)),ISNUMBER(SEARCH("group",$N171))),"Needs one person as Owner",""))))))</f>
        <v/>
      </c>
      <c r="M171" s="21">
        <f>IF(AND($K171=1,$D171="Change",TRIM($G171)=""),1,0)</f>
        <v/>
      </c>
      <c r="N171" s="21">
        <f>IFERROR(LEFT($E171,FIND("(",$E171)-1),$E171)</f>
        <v/>
      </c>
    </row>
    <row r="172" ht="18" customHeight="1">
      <c r="A172" s="16">
        <f>IF($K172=0,"",ROW()-5)</f>
        <v/>
      </c>
      <c r="B172" s="29" t="n"/>
      <c r="C172" s="18" t="n"/>
      <c r="D172" s="17" t="n"/>
      <c r="E172" s="18" t="n"/>
      <c r="F172" s="18" t="n"/>
      <c r="G172" s="18" t="n"/>
      <c r="H172" s="29" t="n"/>
      <c r="I172" s="20">
        <f>IF($K172=0,"",IF($L172&lt;&gt;"","△ "&amp;$L172,IF($M172=1,"△ A Change with nothing in Stop or undo","○ Clear")))</f>
        <v/>
      </c>
      <c r="K172" s="21">
        <f>IF(COUNTA($B172:$H172)=0,0,1)</f>
        <v/>
      </c>
      <c r="L172" s="21">
        <f>IF($K172=0,"",IF(NOT(ISNUMBER($B172)),"No time",IF(AND(ISNUMBER(Details!$C$13),ISNUMBER(Details!$C$14),OR(AND($B172&lt;Details!$C$13,OR($D172&lt;&gt;"Prepare",$B172&lt;Details!$C$13-1)),AND($B172&gt;Details!$C$14,OR($D172&lt;&gt;"Hold",$B172&gt;Details!$C$14+1)))),"Outside the window, and not a Prepare or Hold within a day of it",IF($B172&lt;MAX($B$5:$B171),"Earlier than the step above",IF(AND($D172&lt;&gt;"Prepare",$D172&lt;&gt;"Check",$D172&lt;&gt;"Change",$D172&lt;&gt;"Hold",$D172&lt;&gt;"Decision"),"Pick a Kind",IF(OR(TRIM($N172)="",ISNUMBER(SEARCH(",",$N172)),ISNUMBER(SEARCH(" and ",$N172)),ISNUMBER(SEARCH(";",$N172)),ISNUMBER(SEARCH("team",$N172)),ISNUMBER(SEARCH("group",$N172))),"Needs one person as Owner",""))))))</f>
        <v/>
      </c>
      <c r="M172" s="21">
        <f>IF(AND($K172=1,$D172="Change",TRIM($G172)=""),1,0)</f>
        <v/>
      </c>
      <c r="N172" s="21">
        <f>IFERROR(LEFT($E172,FIND("(",$E172)-1),$E172)</f>
        <v/>
      </c>
    </row>
    <row r="173" ht="18" customHeight="1">
      <c r="A173" s="16">
        <f>IF($K173=0,"",ROW()-5)</f>
        <v/>
      </c>
      <c r="B173" s="29" t="n"/>
      <c r="C173" s="18" t="n"/>
      <c r="D173" s="17" t="n"/>
      <c r="E173" s="18" t="n"/>
      <c r="F173" s="18" t="n"/>
      <c r="G173" s="18" t="n"/>
      <c r="H173" s="29" t="n"/>
      <c r="I173" s="20">
        <f>IF($K173=0,"",IF($L173&lt;&gt;"","△ "&amp;$L173,IF($M173=1,"△ A Change with nothing in Stop or undo","○ Clear")))</f>
        <v/>
      </c>
      <c r="K173" s="21">
        <f>IF(COUNTA($B173:$H173)=0,0,1)</f>
        <v/>
      </c>
      <c r="L173" s="21">
        <f>IF($K173=0,"",IF(NOT(ISNUMBER($B173)),"No time",IF(AND(ISNUMBER(Details!$C$13),ISNUMBER(Details!$C$14),OR(AND($B173&lt;Details!$C$13,OR($D173&lt;&gt;"Prepare",$B173&lt;Details!$C$13-1)),AND($B173&gt;Details!$C$14,OR($D173&lt;&gt;"Hold",$B173&gt;Details!$C$14+1)))),"Outside the window, and not a Prepare or Hold within a day of it",IF($B173&lt;MAX($B$5:$B172),"Earlier than the step above",IF(AND($D173&lt;&gt;"Prepare",$D173&lt;&gt;"Check",$D173&lt;&gt;"Change",$D173&lt;&gt;"Hold",$D173&lt;&gt;"Decision"),"Pick a Kind",IF(OR(TRIM($N173)="",ISNUMBER(SEARCH(",",$N173)),ISNUMBER(SEARCH(" and ",$N173)),ISNUMBER(SEARCH(";",$N173)),ISNUMBER(SEARCH("team",$N173)),ISNUMBER(SEARCH("group",$N173))),"Needs one person as Owner",""))))))</f>
        <v/>
      </c>
      <c r="M173" s="21">
        <f>IF(AND($K173=1,$D173="Change",TRIM($G173)=""),1,0)</f>
        <v/>
      </c>
      <c r="N173" s="21">
        <f>IFERROR(LEFT($E173,FIND("(",$E173)-1),$E173)</f>
        <v/>
      </c>
    </row>
    <row r="174" ht="18" customHeight="1">
      <c r="A174" s="16">
        <f>IF($K174=0,"",ROW()-5)</f>
        <v/>
      </c>
      <c r="B174" s="29" t="n"/>
      <c r="C174" s="18" t="n"/>
      <c r="D174" s="17" t="n"/>
      <c r="E174" s="18" t="n"/>
      <c r="F174" s="18" t="n"/>
      <c r="G174" s="18" t="n"/>
      <c r="H174" s="29" t="n"/>
      <c r="I174" s="20">
        <f>IF($K174=0,"",IF($L174&lt;&gt;"","△ "&amp;$L174,IF($M174=1,"△ A Change with nothing in Stop or undo","○ Clear")))</f>
        <v/>
      </c>
      <c r="K174" s="21">
        <f>IF(COUNTA($B174:$H174)=0,0,1)</f>
        <v/>
      </c>
      <c r="L174" s="21">
        <f>IF($K174=0,"",IF(NOT(ISNUMBER($B174)),"No time",IF(AND(ISNUMBER(Details!$C$13),ISNUMBER(Details!$C$14),OR(AND($B174&lt;Details!$C$13,OR($D174&lt;&gt;"Prepare",$B174&lt;Details!$C$13-1)),AND($B174&gt;Details!$C$14,OR($D174&lt;&gt;"Hold",$B174&gt;Details!$C$14+1)))),"Outside the window, and not a Prepare or Hold within a day of it",IF($B174&lt;MAX($B$5:$B173),"Earlier than the step above",IF(AND($D174&lt;&gt;"Prepare",$D174&lt;&gt;"Check",$D174&lt;&gt;"Change",$D174&lt;&gt;"Hold",$D174&lt;&gt;"Decision"),"Pick a Kind",IF(OR(TRIM($N174)="",ISNUMBER(SEARCH(",",$N174)),ISNUMBER(SEARCH(" and ",$N174)),ISNUMBER(SEARCH(";",$N174)),ISNUMBER(SEARCH("team",$N174)),ISNUMBER(SEARCH("group",$N174))),"Needs one person as Owner",""))))))</f>
        <v/>
      </c>
      <c r="M174" s="21">
        <f>IF(AND($K174=1,$D174="Change",TRIM($G174)=""),1,0)</f>
        <v/>
      </c>
      <c r="N174" s="21">
        <f>IFERROR(LEFT($E174,FIND("(",$E174)-1),$E174)</f>
        <v/>
      </c>
    </row>
    <row r="175" ht="18" customHeight="1">
      <c r="A175" s="16">
        <f>IF($K175=0,"",ROW()-5)</f>
        <v/>
      </c>
      <c r="B175" s="29" t="n"/>
      <c r="C175" s="18" t="n"/>
      <c r="D175" s="17" t="n"/>
      <c r="E175" s="18" t="n"/>
      <c r="F175" s="18" t="n"/>
      <c r="G175" s="18" t="n"/>
      <c r="H175" s="29" t="n"/>
      <c r="I175" s="20">
        <f>IF($K175=0,"",IF($L175&lt;&gt;"","△ "&amp;$L175,IF($M175=1,"△ A Change with nothing in Stop or undo","○ Clear")))</f>
        <v/>
      </c>
      <c r="K175" s="21">
        <f>IF(COUNTA($B175:$H175)=0,0,1)</f>
        <v/>
      </c>
      <c r="L175" s="21">
        <f>IF($K175=0,"",IF(NOT(ISNUMBER($B175)),"No time",IF(AND(ISNUMBER(Details!$C$13),ISNUMBER(Details!$C$14),OR(AND($B175&lt;Details!$C$13,OR($D175&lt;&gt;"Prepare",$B175&lt;Details!$C$13-1)),AND($B175&gt;Details!$C$14,OR($D175&lt;&gt;"Hold",$B175&gt;Details!$C$14+1)))),"Outside the window, and not a Prepare or Hold within a day of it",IF($B175&lt;MAX($B$5:$B174),"Earlier than the step above",IF(AND($D175&lt;&gt;"Prepare",$D175&lt;&gt;"Check",$D175&lt;&gt;"Change",$D175&lt;&gt;"Hold",$D175&lt;&gt;"Decision"),"Pick a Kind",IF(OR(TRIM($N175)="",ISNUMBER(SEARCH(",",$N175)),ISNUMBER(SEARCH(" and ",$N175)),ISNUMBER(SEARCH(";",$N175)),ISNUMBER(SEARCH("team",$N175)),ISNUMBER(SEARCH("group",$N175))),"Needs one person as Owner",""))))))</f>
        <v/>
      </c>
      <c r="M175" s="21">
        <f>IF(AND($K175=1,$D175="Change",TRIM($G175)=""),1,0)</f>
        <v/>
      </c>
      <c r="N175" s="21">
        <f>IFERROR(LEFT($E175,FIND("(",$E175)-1),$E175)</f>
        <v/>
      </c>
    </row>
    <row r="176" ht="18" customHeight="1">
      <c r="A176" s="16">
        <f>IF($K176=0,"",ROW()-5)</f>
        <v/>
      </c>
      <c r="B176" s="29" t="n"/>
      <c r="C176" s="18" t="n"/>
      <c r="D176" s="17" t="n"/>
      <c r="E176" s="18" t="n"/>
      <c r="F176" s="18" t="n"/>
      <c r="G176" s="18" t="n"/>
      <c r="H176" s="29" t="n"/>
      <c r="I176" s="20">
        <f>IF($K176=0,"",IF($L176&lt;&gt;"","△ "&amp;$L176,IF($M176=1,"△ A Change with nothing in Stop or undo","○ Clear")))</f>
        <v/>
      </c>
      <c r="K176" s="21">
        <f>IF(COUNTA($B176:$H176)=0,0,1)</f>
        <v/>
      </c>
      <c r="L176" s="21">
        <f>IF($K176=0,"",IF(NOT(ISNUMBER($B176)),"No time",IF(AND(ISNUMBER(Details!$C$13),ISNUMBER(Details!$C$14),OR(AND($B176&lt;Details!$C$13,OR($D176&lt;&gt;"Prepare",$B176&lt;Details!$C$13-1)),AND($B176&gt;Details!$C$14,OR($D176&lt;&gt;"Hold",$B176&gt;Details!$C$14+1)))),"Outside the window, and not a Prepare or Hold within a day of it",IF($B176&lt;MAX($B$5:$B175),"Earlier than the step above",IF(AND($D176&lt;&gt;"Prepare",$D176&lt;&gt;"Check",$D176&lt;&gt;"Change",$D176&lt;&gt;"Hold",$D176&lt;&gt;"Decision"),"Pick a Kind",IF(OR(TRIM($N176)="",ISNUMBER(SEARCH(",",$N176)),ISNUMBER(SEARCH(" and ",$N176)),ISNUMBER(SEARCH(";",$N176)),ISNUMBER(SEARCH("team",$N176)),ISNUMBER(SEARCH("group",$N176))),"Needs one person as Owner",""))))))</f>
        <v/>
      </c>
      <c r="M176" s="21">
        <f>IF(AND($K176=1,$D176="Change",TRIM($G176)=""),1,0)</f>
        <v/>
      </c>
      <c r="N176" s="21">
        <f>IFERROR(LEFT($E176,FIND("(",$E176)-1),$E176)</f>
        <v/>
      </c>
    </row>
    <row r="177" ht="18" customHeight="1">
      <c r="A177" s="16">
        <f>IF($K177=0,"",ROW()-5)</f>
        <v/>
      </c>
      <c r="B177" s="29" t="n"/>
      <c r="C177" s="18" t="n"/>
      <c r="D177" s="17" t="n"/>
      <c r="E177" s="18" t="n"/>
      <c r="F177" s="18" t="n"/>
      <c r="G177" s="18" t="n"/>
      <c r="H177" s="29" t="n"/>
      <c r="I177" s="20">
        <f>IF($K177=0,"",IF($L177&lt;&gt;"","△ "&amp;$L177,IF($M177=1,"△ A Change with nothing in Stop or undo","○ Clear")))</f>
        <v/>
      </c>
      <c r="K177" s="21">
        <f>IF(COUNTA($B177:$H177)=0,0,1)</f>
        <v/>
      </c>
      <c r="L177" s="21">
        <f>IF($K177=0,"",IF(NOT(ISNUMBER($B177)),"No time",IF(AND(ISNUMBER(Details!$C$13),ISNUMBER(Details!$C$14),OR(AND($B177&lt;Details!$C$13,OR($D177&lt;&gt;"Prepare",$B177&lt;Details!$C$13-1)),AND($B177&gt;Details!$C$14,OR($D177&lt;&gt;"Hold",$B177&gt;Details!$C$14+1)))),"Outside the window, and not a Prepare or Hold within a day of it",IF($B177&lt;MAX($B$5:$B176),"Earlier than the step above",IF(AND($D177&lt;&gt;"Prepare",$D177&lt;&gt;"Check",$D177&lt;&gt;"Change",$D177&lt;&gt;"Hold",$D177&lt;&gt;"Decision"),"Pick a Kind",IF(OR(TRIM($N177)="",ISNUMBER(SEARCH(",",$N177)),ISNUMBER(SEARCH(" and ",$N177)),ISNUMBER(SEARCH(";",$N177)),ISNUMBER(SEARCH("team",$N177)),ISNUMBER(SEARCH("group",$N177))),"Needs one person as Owner",""))))))</f>
        <v/>
      </c>
      <c r="M177" s="21">
        <f>IF(AND($K177=1,$D177="Change",TRIM($G177)=""),1,0)</f>
        <v/>
      </c>
      <c r="N177" s="21">
        <f>IFERROR(LEFT($E177,FIND("(",$E177)-1),$E177)</f>
        <v/>
      </c>
    </row>
    <row r="178" ht="18" customHeight="1">
      <c r="A178" s="16">
        <f>IF($K178=0,"",ROW()-5)</f>
        <v/>
      </c>
      <c r="B178" s="29" t="n"/>
      <c r="C178" s="18" t="n"/>
      <c r="D178" s="17" t="n"/>
      <c r="E178" s="18" t="n"/>
      <c r="F178" s="18" t="n"/>
      <c r="G178" s="18" t="n"/>
      <c r="H178" s="29" t="n"/>
      <c r="I178" s="20">
        <f>IF($K178=0,"",IF($L178&lt;&gt;"","△ "&amp;$L178,IF($M178=1,"△ A Change with nothing in Stop or undo","○ Clear")))</f>
        <v/>
      </c>
      <c r="K178" s="21">
        <f>IF(COUNTA($B178:$H178)=0,0,1)</f>
        <v/>
      </c>
      <c r="L178" s="21">
        <f>IF($K178=0,"",IF(NOT(ISNUMBER($B178)),"No time",IF(AND(ISNUMBER(Details!$C$13),ISNUMBER(Details!$C$14),OR(AND($B178&lt;Details!$C$13,OR($D178&lt;&gt;"Prepare",$B178&lt;Details!$C$13-1)),AND($B178&gt;Details!$C$14,OR($D178&lt;&gt;"Hold",$B178&gt;Details!$C$14+1)))),"Outside the window, and not a Prepare or Hold within a day of it",IF($B178&lt;MAX($B$5:$B177),"Earlier than the step above",IF(AND($D178&lt;&gt;"Prepare",$D178&lt;&gt;"Check",$D178&lt;&gt;"Change",$D178&lt;&gt;"Hold",$D178&lt;&gt;"Decision"),"Pick a Kind",IF(OR(TRIM($N178)="",ISNUMBER(SEARCH(",",$N178)),ISNUMBER(SEARCH(" and ",$N178)),ISNUMBER(SEARCH(";",$N178)),ISNUMBER(SEARCH("team",$N178)),ISNUMBER(SEARCH("group",$N178))),"Needs one person as Owner",""))))))</f>
        <v/>
      </c>
      <c r="M178" s="21">
        <f>IF(AND($K178=1,$D178="Change",TRIM($G178)=""),1,0)</f>
        <v/>
      </c>
      <c r="N178" s="21">
        <f>IFERROR(LEFT($E178,FIND("(",$E178)-1),$E178)</f>
        <v/>
      </c>
    </row>
    <row r="179" ht="18" customHeight="1">
      <c r="A179" s="16">
        <f>IF($K179=0,"",ROW()-5)</f>
        <v/>
      </c>
      <c r="B179" s="29" t="n"/>
      <c r="C179" s="18" t="n"/>
      <c r="D179" s="17" t="n"/>
      <c r="E179" s="18" t="n"/>
      <c r="F179" s="18" t="n"/>
      <c r="G179" s="18" t="n"/>
      <c r="H179" s="29" t="n"/>
      <c r="I179" s="20">
        <f>IF($K179=0,"",IF($L179&lt;&gt;"","△ "&amp;$L179,IF($M179=1,"△ A Change with nothing in Stop or undo","○ Clear")))</f>
        <v/>
      </c>
      <c r="K179" s="21">
        <f>IF(COUNTA($B179:$H179)=0,0,1)</f>
        <v/>
      </c>
      <c r="L179" s="21">
        <f>IF($K179=0,"",IF(NOT(ISNUMBER($B179)),"No time",IF(AND(ISNUMBER(Details!$C$13),ISNUMBER(Details!$C$14),OR(AND($B179&lt;Details!$C$13,OR($D179&lt;&gt;"Prepare",$B179&lt;Details!$C$13-1)),AND($B179&gt;Details!$C$14,OR($D179&lt;&gt;"Hold",$B179&gt;Details!$C$14+1)))),"Outside the window, and not a Prepare or Hold within a day of it",IF($B179&lt;MAX($B$5:$B178),"Earlier than the step above",IF(AND($D179&lt;&gt;"Prepare",$D179&lt;&gt;"Check",$D179&lt;&gt;"Change",$D179&lt;&gt;"Hold",$D179&lt;&gt;"Decision"),"Pick a Kind",IF(OR(TRIM($N179)="",ISNUMBER(SEARCH(",",$N179)),ISNUMBER(SEARCH(" and ",$N179)),ISNUMBER(SEARCH(";",$N179)),ISNUMBER(SEARCH("team",$N179)),ISNUMBER(SEARCH("group",$N179))),"Needs one person as Owner",""))))))</f>
        <v/>
      </c>
      <c r="M179" s="21">
        <f>IF(AND($K179=1,$D179="Change",TRIM($G179)=""),1,0)</f>
        <v/>
      </c>
      <c r="N179" s="21">
        <f>IFERROR(LEFT($E179,FIND("(",$E179)-1),$E179)</f>
        <v/>
      </c>
    </row>
    <row r="180" ht="18" customHeight="1">
      <c r="A180" s="16">
        <f>IF($K180=0,"",ROW()-5)</f>
        <v/>
      </c>
      <c r="B180" s="29" t="n"/>
      <c r="C180" s="18" t="n"/>
      <c r="D180" s="17" t="n"/>
      <c r="E180" s="18" t="n"/>
      <c r="F180" s="18" t="n"/>
      <c r="G180" s="18" t="n"/>
      <c r="H180" s="29" t="n"/>
      <c r="I180" s="20">
        <f>IF($K180=0,"",IF($L180&lt;&gt;"","△ "&amp;$L180,IF($M180=1,"△ A Change with nothing in Stop or undo","○ Clear")))</f>
        <v/>
      </c>
      <c r="K180" s="21">
        <f>IF(COUNTA($B180:$H180)=0,0,1)</f>
        <v/>
      </c>
      <c r="L180" s="21">
        <f>IF($K180=0,"",IF(NOT(ISNUMBER($B180)),"No time",IF(AND(ISNUMBER(Details!$C$13),ISNUMBER(Details!$C$14),OR(AND($B180&lt;Details!$C$13,OR($D180&lt;&gt;"Prepare",$B180&lt;Details!$C$13-1)),AND($B180&gt;Details!$C$14,OR($D180&lt;&gt;"Hold",$B180&gt;Details!$C$14+1)))),"Outside the window, and not a Prepare or Hold within a day of it",IF($B180&lt;MAX($B$5:$B179),"Earlier than the step above",IF(AND($D180&lt;&gt;"Prepare",$D180&lt;&gt;"Check",$D180&lt;&gt;"Change",$D180&lt;&gt;"Hold",$D180&lt;&gt;"Decision"),"Pick a Kind",IF(OR(TRIM($N180)="",ISNUMBER(SEARCH(",",$N180)),ISNUMBER(SEARCH(" and ",$N180)),ISNUMBER(SEARCH(";",$N180)),ISNUMBER(SEARCH("team",$N180)),ISNUMBER(SEARCH("group",$N180))),"Needs one person as Owner",""))))))</f>
        <v/>
      </c>
      <c r="M180" s="21">
        <f>IF(AND($K180=1,$D180="Change",TRIM($G180)=""),1,0)</f>
        <v/>
      </c>
      <c r="N180" s="21">
        <f>IFERROR(LEFT($E180,FIND("(",$E180)-1),$E180)</f>
        <v/>
      </c>
    </row>
    <row r="181" ht="18" customHeight="1">
      <c r="A181" s="16">
        <f>IF($K181=0,"",ROW()-5)</f>
        <v/>
      </c>
      <c r="B181" s="29" t="n"/>
      <c r="C181" s="18" t="n"/>
      <c r="D181" s="17" t="n"/>
      <c r="E181" s="18" t="n"/>
      <c r="F181" s="18" t="n"/>
      <c r="G181" s="18" t="n"/>
      <c r="H181" s="29" t="n"/>
      <c r="I181" s="20">
        <f>IF($K181=0,"",IF($L181&lt;&gt;"","△ "&amp;$L181,IF($M181=1,"△ A Change with nothing in Stop or undo","○ Clear")))</f>
        <v/>
      </c>
      <c r="K181" s="21">
        <f>IF(COUNTA($B181:$H181)=0,0,1)</f>
        <v/>
      </c>
      <c r="L181" s="21">
        <f>IF($K181=0,"",IF(NOT(ISNUMBER($B181)),"No time",IF(AND(ISNUMBER(Details!$C$13),ISNUMBER(Details!$C$14),OR(AND($B181&lt;Details!$C$13,OR($D181&lt;&gt;"Prepare",$B181&lt;Details!$C$13-1)),AND($B181&gt;Details!$C$14,OR($D181&lt;&gt;"Hold",$B181&gt;Details!$C$14+1)))),"Outside the window, and not a Prepare or Hold within a day of it",IF($B181&lt;MAX($B$5:$B180),"Earlier than the step above",IF(AND($D181&lt;&gt;"Prepare",$D181&lt;&gt;"Check",$D181&lt;&gt;"Change",$D181&lt;&gt;"Hold",$D181&lt;&gt;"Decision"),"Pick a Kind",IF(OR(TRIM($N181)="",ISNUMBER(SEARCH(",",$N181)),ISNUMBER(SEARCH(" and ",$N181)),ISNUMBER(SEARCH(";",$N181)),ISNUMBER(SEARCH("team",$N181)),ISNUMBER(SEARCH("group",$N181))),"Needs one person as Owner",""))))))</f>
        <v/>
      </c>
      <c r="M181" s="21">
        <f>IF(AND($K181=1,$D181="Change",TRIM($G181)=""),1,0)</f>
        <v/>
      </c>
      <c r="N181" s="21">
        <f>IFERROR(LEFT($E181,FIND("(",$E181)-1),$E181)</f>
        <v/>
      </c>
    </row>
    <row r="182" ht="18" customHeight="1">
      <c r="A182" s="16">
        <f>IF($K182=0,"",ROW()-5)</f>
        <v/>
      </c>
      <c r="B182" s="29" t="n"/>
      <c r="C182" s="18" t="n"/>
      <c r="D182" s="17" t="n"/>
      <c r="E182" s="18" t="n"/>
      <c r="F182" s="18" t="n"/>
      <c r="G182" s="18" t="n"/>
      <c r="H182" s="29" t="n"/>
      <c r="I182" s="20">
        <f>IF($K182=0,"",IF($L182&lt;&gt;"","△ "&amp;$L182,IF($M182=1,"△ A Change with nothing in Stop or undo","○ Clear")))</f>
        <v/>
      </c>
      <c r="K182" s="21">
        <f>IF(COUNTA($B182:$H182)=0,0,1)</f>
        <v/>
      </c>
      <c r="L182" s="21">
        <f>IF($K182=0,"",IF(NOT(ISNUMBER($B182)),"No time",IF(AND(ISNUMBER(Details!$C$13),ISNUMBER(Details!$C$14),OR(AND($B182&lt;Details!$C$13,OR($D182&lt;&gt;"Prepare",$B182&lt;Details!$C$13-1)),AND($B182&gt;Details!$C$14,OR($D182&lt;&gt;"Hold",$B182&gt;Details!$C$14+1)))),"Outside the window, and not a Prepare or Hold within a day of it",IF($B182&lt;MAX($B$5:$B181),"Earlier than the step above",IF(AND($D182&lt;&gt;"Prepare",$D182&lt;&gt;"Check",$D182&lt;&gt;"Change",$D182&lt;&gt;"Hold",$D182&lt;&gt;"Decision"),"Pick a Kind",IF(OR(TRIM($N182)="",ISNUMBER(SEARCH(",",$N182)),ISNUMBER(SEARCH(" and ",$N182)),ISNUMBER(SEARCH(";",$N182)),ISNUMBER(SEARCH("team",$N182)),ISNUMBER(SEARCH("group",$N182))),"Needs one person as Owner",""))))))</f>
        <v/>
      </c>
      <c r="M182" s="21">
        <f>IF(AND($K182=1,$D182="Change",TRIM($G182)=""),1,0)</f>
        <v/>
      </c>
      <c r="N182" s="21">
        <f>IFERROR(LEFT($E182,FIND("(",$E182)-1),$E182)</f>
        <v/>
      </c>
    </row>
    <row r="183" ht="18" customHeight="1">
      <c r="A183" s="16">
        <f>IF($K183=0,"",ROW()-5)</f>
        <v/>
      </c>
      <c r="B183" s="29" t="n"/>
      <c r="C183" s="18" t="n"/>
      <c r="D183" s="17" t="n"/>
      <c r="E183" s="18" t="n"/>
      <c r="F183" s="18" t="n"/>
      <c r="G183" s="18" t="n"/>
      <c r="H183" s="29" t="n"/>
      <c r="I183" s="20">
        <f>IF($K183=0,"",IF($L183&lt;&gt;"","△ "&amp;$L183,IF($M183=1,"△ A Change with nothing in Stop or undo","○ Clear")))</f>
        <v/>
      </c>
      <c r="K183" s="21">
        <f>IF(COUNTA($B183:$H183)=0,0,1)</f>
        <v/>
      </c>
      <c r="L183" s="21">
        <f>IF($K183=0,"",IF(NOT(ISNUMBER($B183)),"No time",IF(AND(ISNUMBER(Details!$C$13),ISNUMBER(Details!$C$14),OR(AND($B183&lt;Details!$C$13,OR($D183&lt;&gt;"Prepare",$B183&lt;Details!$C$13-1)),AND($B183&gt;Details!$C$14,OR($D183&lt;&gt;"Hold",$B183&gt;Details!$C$14+1)))),"Outside the window, and not a Prepare or Hold within a day of it",IF($B183&lt;MAX($B$5:$B182),"Earlier than the step above",IF(AND($D183&lt;&gt;"Prepare",$D183&lt;&gt;"Check",$D183&lt;&gt;"Change",$D183&lt;&gt;"Hold",$D183&lt;&gt;"Decision"),"Pick a Kind",IF(OR(TRIM($N183)="",ISNUMBER(SEARCH(",",$N183)),ISNUMBER(SEARCH(" and ",$N183)),ISNUMBER(SEARCH(";",$N183)),ISNUMBER(SEARCH("team",$N183)),ISNUMBER(SEARCH("group",$N183))),"Needs one person as Owner",""))))))</f>
        <v/>
      </c>
      <c r="M183" s="21">
        <f>IF(AND($K183=1,$D183="Change",TRIM($G183)=""),1,0)</f>
        <v/>
      </c>
      <c r="N183" s="21">
        <f>IFERROR(LEFT($E183,FIND("(",$E183)-1),$E183)</f>
        <v/>
      </c>
    </row>
    <row r="184" ht="18" customHeight="1">
      <c r="A184" s="16">
        <f>IF($K184=0,"",ROW()-5)</f>
        <v/>
      </c>
      <c r="B184" s="29" t="n"/>
      <c r="C184" s="18" t="n"/>
      <c r="D184" s="17" t="n"/>
      <c r="E184" s="18" t="n"/>
      <c r="F184" s="18" t="n"/>
      <c r="G184" s="18" t="n"/>
      <c r="H184" s="29" t="n"/>
      <c r="I184" s="20">
        <f>IF($K184=0,"",IF($L184&lt;&gt;"","△ "&amp;$L184,IF($M184=1,"△ A Change with nothing in Stop or undo","○ Clear")))</f>
        <v/>
      </c>
      <c r="K184" s="21">
        <f>IF(COUNTA($B184:$H184)=0,0,1)</f>
        <v/>
      </c>
      <c r="L184" s="21">
        <f>IF($K184=0,"",IF(NOT(ISNUMBER($B184)),"No time",IF(AND(ISNUMBER(Details!$C$13),ISNUMBER(Details!$C$14),OR(AND($B184&lt;Details!$C$13,OR($D184&lt;&gt;"Prepare",$B184&lt;Details!$C$13-1)),AND($B184&gt;Details!$C$14,OR($D184&lt;&gt;"Hold",$B184&gt;Details!$C$14+1)))),"Outside the window, and not a Prepare or Hold within a day of it",IF($B184&lt;MAX($B$5:$B183),"Earlier than the step above",IF(AND($D184&lt;&gt;"Prepare",$D184&lt;&gt;"Check",$D184&lt;&gt;"Change",$D184&lt;&gt;"Hold",$D184&lt;&gt;"Decision"),"Pick a Kind",IF(OR(TRIM($N184)="",ISNUMBER(SEARCH(",",$N184)),ISNUMBER(SEARCH(" and ",$N184)),ISNUMBER(SEARCH(";",$N184)),ISNUMBER(SEARCH("team",$N184)),ISNUMBER(SEARCH("group",$N184))),"Needs one person as Owner",""))))))</f>
        <v/>
      </c>
      <c r="M184" s="21">
        <f>IF(AND($K184=1,$D184="Change",TRIM($G184)=""),1,0)</f>
        <v/>
      </c>
      <c r="N184" s="21">
        <f>IFERROR(LEFT($E184,FIND("(",$E184)-1),$E184)</f>
        <v/>
      </c>
    </row>
    <row r="185" ht="18" customHeight="1">
      <c r="A185" s="16">
        <f>IF($K185=0,"",ROW()-5)</f>
        <v/>
      </c>
      <c r="B185" s="29" t="n"/>
      <c r="C185" s="18" t="n"/>
      <c r="D185" s="17" t="n"/>
      <c r="E185" s="18" t="n"/>
      <c r="F185" s="18" t="n"/>
      <c r="G185" s="18" t="n"/>
      <c r="H185" s="29" t="n"/>
      <c r="I185" s="20">
        <f>IF($K185=0,"",IF($L185&lt;&gt;"","△ "&amp;$L185,IF($M185=1,"△ A Change with nothing in Stop or undo","○ Clear")))</f>
        <v/>
      </c>
      <c r="K185" s="21">
        <f>IF(COUNTA($B185:$H185)=0,0,1)</f>
        <v/>
      </c>
      <c r="L185" s="21">
        <f>IF($K185=0,"",IF(NOT(ISNUMBER($B185)),"No time",IF(AND(ISNUMBER(Details!$C$13),ISNUMBER(Details!$C$14),OR(AND($B185&lt;Details!$C$13,OR($D185&lt;&gt;"Prepare",$B185&lt;Details!$C$13-1)),AND($B185&gt;Details!$C$14,OR($D185&lt;&gt;"Hold",$B185&gt;Details!$C$14+1)))),"Outside the window, and not a Prepare or Hold within a day of it",IF($B185&lt;MAX($B$5:$B184),"Earlier than the step above",IF(AND($D185&lt;&gt;"Prepare",$D185&lt;&gt;"Check",$D185&lt;&gt;"Change",$D185&lt;&gt;"Hold",$D185&lt;&gt;"Decision"),"Pick a Kind",IF(OR(TRIM($N185)="",ISNUMBER(SEARCH(",",$N185)),ISNUMBER(SEARCH(" and ",$N185)),ISNUMBER(SEARCH(";",$N185)),ISNUMBER(SEARCH("team",$N185)),ISNUMBER(SEARCH("group",$N185))),"Needs one person as Owner",""))))))</f>
        <v/>
      </c>
      <c r="M185" s="21">
        <f>IF(AND($K185=1,$D185="Change",TRIM($G185)=""),1,0)</f>
        <v/>
      </c>
      <c r="N185" s="21">
        <f>IFERROR(LEFT($E185,FIND("(",$E185)-1),$E185)</f>
        <v/>
      </c>
    </row>
    <row r="186" ht="18" customHeight="1">
      <c r="A186" s="16">
        <f>IF($K186=0,"",ROW()-5)</f>
        <v/>
      </c>
      <c r="B186" s="29" t="n"/>
      <c r="C186" s="18" t="n"/>
      <c r="D186" s="17" t="n"/>
      <c r="E186" s="18" t="n"/>
      <c r="F186" s="18" t="n"/>
      <c r="G186" s="18" t="n"/>
      <c r="H186" s="29" t="n"/>
      <c r="I186" s="20">
        <f>IF($K186=0,"",IF($L186&lt;&gt;"","△ "&amp;$L186,IF($M186=1,"△ A Change with nothing in Stop or undo","○ Clear")))</f>
        <v/>
      </c>
      <c r="K186" s="21">
        <f>IF(COUNTA($B186:$H186)=0,0,1)</f>
        <v/>
      </c>
      <c r="L186" s="21">
        <f>IF($K186=0,"",IF(NOT(ISNUMBER($B186)),"No time",IF(AND(ISNUMBER(Details!$C$13),ISNUMBER(Details!$C$14),OR(AND($B186&lt;Details!$C$13,OR($D186&lt;&gt;"Prepare",$B186&lt;Details!$C$13-1)),AND($B186&gt;Details!$C$14,OR($D186&lt;&gt;"Hold",$B186&gt;Details!$C$14+1)))),"Outside the window, and not a Prepare or Hold within a day of it",IF($B186&lt;MAX($B$5:$B185),"Earlier than the step above",IF(AND($D186&lt;&gt;"Prepare",$D186&lt;&gt;"Check",$D186&lt;&gt;"Change",$D186&lt;&gt;"Hold",$D186&lt;&gt;"Decision"),"Pick a Kind",IF(OR(TRIM($N186)="",ISNUMBER(SEARCH(",",$N186)),ISNUMBER(SEARCH(" and ",$N186)),ISNUMBER(SEARCH(";",$N186)),ISNUMBER(SEARCH("team",$N186)),ISNUMBER(SEARCH("group",$N186))),"Needs one person as Owner",""))))))</f>
        <v/>
      </c>
      <c r="M186" s="21">
        <f>IF(AND($K186=1,$D186="Change",TRIM($G186)=""),1,0)</f>
        <v/>
      </c>
      <c r="N186" s="21">
        <f>IFERROR(LEFT($E186,FIND("(",$E186)-1),$E186)</f>
        <v/>
      </c>
    </row>
    <row r="187" ht="18" customHeight="1">
      <c r="A187" s="16">
        <f>IF($K187=0,"",ROW()-5)</f>
        <v/>
      </c>
      <c r="B187" s="29" t="n"/>
      <c r="C187" s="18" t="n"/>
      <c r="D187" s="17" t="n"/>
      <c r="E187" s="18" t="n"/>
      <c r="F187" s="18" t="n"/>
      <c r="G187" s="18" t="n"/>
      <c r="H187" s="29" t="n"/>
      <c r="I187" s="20">
        <f>IF($K187=0,"",IF($L187&lt;&gt;"","△ "&amp;$L187,IF($M187=1,"△ A Change with nothing in Stop or undo","○ Clear")))</f>
        <v/>
      </c>
      <c r="K187" s="21">
        <f>IF(COUNTA($B187:$H187)=0,0,1)</f>
        <v/>
      </c>
      <c r="L187" s="21">
        <f>IF($K187=0,"",IF(NOT(ISNUMBER($B187)),"No time",IF(AND(ISNUMBER(Details!$C$13),ISNUMBER(Details!$C$14),OR(AND($B187&lt;Details!$C$13,OR($D187&lt;&gt;"Prepare",$B187&lt;Details!$C$13-1)),AND($B187&gt;Details!$C$14,OR($D187&lt;&gt;"Hold",$B187&gt;Details!$C$14+1)))),"Outside the window, and not a Prepare or Hold within a day of it",IF($B187&lt;MAX($B$5:$B186),"Earlier than the step above",IF(AND($D187&lt;&gt;"Prepare",$D187&lt;&gt;"Check",$D187&lt;&gt;"Change",$D187&lt;&gt;"Hold",$D187&lt;&gt;"Decision"),"Pick a Kind",IF(OR(TRIM($N187)="",ISNUMBER(SEARCH(",",$N187)),ISNUMBER(SEARCH(" and ",$N187)),ISNUMBER(SEARCH(";",$N187)),ISNUMBER(SEARCH("team",$N187)),ISNUMBER(SEARCH("group",$N187))),"Needs one person as Owner",""))))))</f>
        <v/>
      </c>
      <c r="M187" s="21">
        <f>IF(AND($K187=1,$D187="Change",TRIM($G187)=""),1,0)</f>
        <v/>
      </c>
      <c r="N187" s="21">
        <f>IFERROR(LEFT($E187,FIND("(",$E187)-1),$E187)</f>
        <v/>
      </c>
    </row>
    <row r="188" ht="18" customHeight="1">
      <c r="A188" s="16">
        <f>IF($K188=0,"",ROW()-5)</f>
        <v/>
      </c>
      <c r="B188" s="29" t="n"/>
      <c r="C188" s="18" t="n"/>
      <c r="D188" s="17" t="n"/>
      <c r="E188" s="18" t="n"/>
      <c r="F188" s="18" t="n"/>
      <c r="G188" s="18" t="n"/>
      <c r="H188" s="29" t="n"/>
      <c r="I188" s="20">
        <f>IF($K188=0,"",IF($L188&lt;&gt;"","△ "&amp;$L188,IF($M188=1,"△ A Change with nothing in Stop or undo","○ Clear")))</f>
        <v/>
      </c>
      <c r="K188" s="21">
        <f>IF(COUNTA($B188:$H188)=0,0,1)</f>
        <v/>
      </c>
      <c r="L188" s="21">
        <f>IF($K188=0,"",IF(NOT(ISNUMBER($B188)),"No time",IF(AND(ISNUMBER(Details!$C$13),ISNUMBER(Details!$C$14),OR(AND($B188&lt;Details!$C$13,OR($D188&lt;&gt;"Prepare",$B188&lt;Details!$C$13-1)),AND($B188&gt;Details!$C$14,OR($D188&lt;&gt;"Hold",$B188&gt;Details!$C$14+1)))),"Outside the window, and not a Prepare or Hold within a day of it",IF($B188&lt;MAX($B$5:$B187),"Earlier than the step above",IF(AND($D188&lt;&gt;"Prepare",$D188&lt;&gt;"Check",$D188&lt;&gt;"Change",$D188&lt;&gt;"Hold",$D188&lt;&gt;"Decision"),"Pick a Kind",IF(OR(TRIM($N188)="",ISNUMBER(SEARCH(",",$N188)),ISNUMBER(SEARCH(" and ",$N188)),ISNUMBER(SEARCH(";",$N188)),ISNUMBER(SEARCH("team",$N188)),ISNUMBER(SEARCH("group",$N188))),"Needs one person as Owner",""))))))</f>
        <v/>
      </c>
      <c r="M188" s="21">
        <f>IF(AND($K188=1,$D188="Change",TRIM($G188)=""),1,0)</f>
        <v/>
      </c>
      <c r="N188" s="21">
        <f>IFERROR(LEFT($E188,FIND("(",$E188)-1),$E188)</f>
        <v/>
      </c>
    </row>
    <row r="189" ht="18" customHeight="1">
      <c r="A189" s="16">
        <f>IF($K189=0,"",ROW()-5)</f>
        <v/>
      </c>
      <c r="B189" s="29" t="n"/>
      <c r="C189" s="18" t="n"/>
      <c r="D189" s="17" t="n"/>
      <c r="E189" s="18" t="n"/>
      <c r="F189" s="18" t="n"/>
      <c r="G189" s="18" t="n"/>
      <c r="H189" s="29" t="n"/>
      <c r="I189" s="20">
        <f>IF($K189=0,"",IF($L189&lt;&gt;"","△ "&amp;$L189,IF($M189=1,"△ A Change with nothing in Stop or undo","○ Clear")))</f>
        <v/>
      </c>
      <c r="K189" s="21">
        <f>IF(COUNTA($B189:$H189)=0,0,1)</f>
        <v/>
      </c>
      <c r="L189" s="21">
        <f>IF($K189=0,"",IF(NOT(ISNUMBER($B189)),"No time",IF(AND(ISNUMBER(Details!$C$13),ISNUMBER(Details!$C$14),OR(AND($B189&lt;Details!$C$13,OR($D189&lt;&gt;"Prepare",$B189&lt;Details!$C$13-1)),AND($B189&gt;Details!$C$14,OR($D189&lt;&gt;"Hold",$B189&gt;Details!$C$14+1)))),"Outside the window, and not a Prepare or Hold within a day of it",IF($B189&lt;MAX($B$5:$B188),"Earlier than the step above",IF(AND($D189&lt;&gt;"Prepare",$D189&lt;&gt;"Check",$D189&lt;&gt;"Change",$D189&lt;&gt;"Hold",$D189&lt;&gt;"Decision"),"Pick a Kind",IF(OR(TRIM($N189)="",ISNUMBER(SEARCH(",",$N189)),ISNUMBER(SEARCH(" and ",$N189)),ISNUMBER(SEARCH(";",$N189)),ISNUMBER(SEARCH("team",$N189)),ISNUMBER(SEARCH("group",$N189))),"Needs one person as Owner",""))))))</f>
        <v/>
      </c>
      <c r="M189" s="21">
        <f>IF(AND($K189=1,$D189="Change",TRIM($G189)=""),1,0)</f>
        <v/>
      </c>
      <c r="N189" s="21">
        <f>IFERROR(LEFT($E189,FIND("(",$E189)-1),$E189)</f>
        <v/>
      </c>
    </row>
    <row r="190" ht="18" customHeight="1">
      <c r="A190" s="16">
        <f>IF($K190=0,"",ROW()-5)</f>
        <v/>
      </c>
      <c r="B190" s="29" t="n"/>
      <c r="C190" s="18" t="n"/>
      <c r="D190" s="17" t="n"/>
      <c r="E190" s="18" t="n"/>
      <c r="F190" s="18" t="n"/>
      <c r="G190" s="18" t="n"/>
      <c r="H190" s="29" t="n"/>
      <c r="I190" s="20">
        <f>IF($K190=0,"",IF($L190&lt;&gt;"","△ "&amp;$L190,IF($M190=1,"△ A Change with nothing in Stop or undo","○ Clear")))</f>
        <v/>
      </c>
      <c r="K190" s="21">
        <f>IF(COUNTA($B190:$H190)=0,0,1)</f>
        <v/>
      </c>
      <c r="L190" s="21">
        <f>IF($K190=0,"",IF(NOT(ISNUMBER($B190)),"No time",IF(AND(ISNUMBER(Details!$C$13),ISNUMBER(Details!$C$14),OR(AND($B190&lt;Details!$C$13,OR($D190&lt;&gt;"Prepare",$B190&lt;Details!$C$13-1)),AND($B190&gt;Details!$C$14,OR($D190&lt;&gt;"Hold",$B190&gt;Details!$C$14+1)))),"Outside the window, and not a Prepare or Hold within a day of it",IF($B190&lt;MAX($B$5:$B189),"Earlier than the step above",IF(AND($D190&lt;&gt;"Prepare",$D190&lt;&gt;"Check",$D190&lt;&gt;"Change",$D190&lt;&gt;"Hold",$D190&lt;&gt;"Decision"),"Pick a Kind",IF(OR(TRIM($N190)="",ISNUMBER(SEARCH(",",$N190)),ISNUMBER(SEARCH(" and ",$N190)),ISNUMBER(SEARCH(";",$N190)),ISNUMBER(SEARCH("team",$N190)),ISNUMBER(SEARCH("group",$N190))),"Needs one person as Owner",""))))))</f>
        <v/>
      </c>
      <c r="M190" s="21">
        <f>IF(AND($K190=1,$D190="Change",TRIM($G190)=""),1,0)</f>
        <v/>
      </c>
      <c r="N190" s="21">
        <f>IFERROR(LEFT($E190,FIND("(",$E190)-1),$E190)</f>
        <v/>
      </c>
    </row>
    <row r="191" ht="18" customHeight="1">
      <c r="A191" s="16">
        <f>IF($K191=0,"",ROW()-5)</f>
        <v/>
      </c>
      <c r="B191" s="29" t="n"/>
      <c r="C191" s="18" t="n"/>
      <c r="D191" s="17" t="n"/>
      <c r="E191" s="18" t="n"/>
      <c r="F191" s="18" t="n"/>
      <c r="G191" s="18" t="n"/>
      <c r="H191" s="29" t="n"/>
      <c r="I191" s="20">
        <f>IF($K191=0,"",IF($L191&lt;&gt;"","△ "&amp;$L191,IF($M191=1,"△ A Change with nothing in Stop or undo","○ Clear")))</f>
        <v/>
      </c>
      <c r="K191" s="21">
        <f>IF(COUNTA($B191:$H191)=0,0,1)</f>
        <v/>
      </c>
      <c r="L191" s="21">
        <f>IF($K191=0,"",IF(NOT(ISNUMBER($B191)),"No time",IF(AND(ISNUMBER(Details!$C$13),ISNUMBER(Details!$C$14),OR(AND($B191&lt;Details!$C$13,OR($D191&lt;&gt;"Prepare",$B191&lt;Details!$C$13-1)),AND($B191&gt;Details!$C$14,OR($D191&lt;&gt;"Hold",$B191&gt;Details!$C$14+1)))),"Outside the window, and not a Prepare or Hold within a day of it",IF($B191&lt;MAX($B$5:$B190),"Earlier than the step above",IF(AND($D191&lt;&gt;"Prepare",$D191&lt;&gt;"Check",$D191&lt;&gt;"Change",$D191&lt;&gt;"Hold",$D191&lt;&gt;"Decision"),"Pick a Kind",IF(OR(TRIM($N191)="",ISNUMBER(SEARCH(",",$N191)),ISNUMBER(SEARCH(" and ",$N191)),ISNUMBER(SEARCH(";",$N191)),ISNUMBER(SEARCH("team",$N191)),ISNUMBER(SEARCH("group",$N191))),"Needs one person as Owner",""))))))</f>
        <v/>
      </c>
      <c r="M191" s="21">
        <f>IF(AND($K191=1,$D191="Change",TRIM($G191)=""),1,0)</f>
        <v/>
      </c>
      <c r="N191" s="21">
        <f>IFERROR(LEFT($E191,FIND("(",$E191)-1),$E191)</f>
        <v/>
      </c>
    </row>
    <row r="192" ht="18" customHeight="1">
      <c r="A192" s="16">
        <f>IF($K192=0,"",ROW()-5)</f>
        <v/>
      </c>
      <c r="B192" s="29" t="n"/>
      <c r="C192" s="18" t="n"/>
      <c r="D192" s="17" t="n"/>
      <c r="E192" s="18" t="n"/>
      <c r="F192" s="18" t="n"/>
      <c r="G192" s="18" t="n"/>
      <c r="H192" s="29" t="n"/>
      <c r="I192" s="20">
        <f>IF($K192=0,"",IF($L192&lt;&gt;"","△ "&amp;$L192,IF($M192=1,"△ A Change with nothing in Stop or undo","○ Clear")))</f>
        <v/>
      </c>
      <c r="K192" s="21">
        <f>IF(COUNTA($B192:$H192)=0,0,1)</f>
        <v/>
      </c>
      <c r="L192" s="21">
        <f>IF($K192=0,"",IF(NOT(ISNUMBER($B192)),"No time",IF(AND(ISNUMBER(Details!$C$13),ISNUMBER(Details!$C$14),OR(AND($B192&lt;Details!$C$13,OR($D192&lt;&gt;"Prepare",$B192&lt;Details!$C$13-1)),AND($B192&gt;Details!$C$14,OR($D192&lt;&gt;"Hold",$B192&gt;Details!$C$14+1)))),"Outside the window, and not a Prepare or Hold within a day of it",IF($B192&lt;MAX($B$5:$B191),"Earlier than the step above",IF(AND($D192&lt;&gt;"Prepare",$D192&lt;&gt;"Check",$D192&lt;&gt;"Change",$D192&lt;&gt;"Hold",$D192&lt;&gt;"Decision"),"Pick a Kind",IF(OR(TRIM($N192)="",ISNUMBER(SEARCH(",",$N192)),ISNUMBER(SEARCH(" and ",$N192)),ISNUMBER(SEARCH(";",$N192)),ISNUMBER(SEARCH("team",$N192)),ISNUMBER(SEARCH("group",$N192))),"Needs one person as Owner",""))))))</f>
        <v/>
      </c>
      <c r="M192" s="21">
        <f>IF(AND($K192=1,$D192="Change",TRIM($G192)=""),1,0)</f>
        <v/>
      </c>
      <c r="N192" s="21">
        <f>IFERROR(LEFT($E192,FIND("(",$E192)-1),$E192)</f>
        <v/>
      </c>
    </row>
    <row r="193" ht="18" customHeight="1">
      <c r="A193" s="16">
        <f>IF($K193=0,"",ROW()-5)</f>
        <v/>
      </c>
      <c r="B193" s="29" t="n"/>
      <c r="C193" s="18" t="n"/>
      <c r="D193" s="17" t="n"/>
      <c r="E193" s="18" t="n"/>
      <c r="F193" s="18" t="n"/>
      <c r="G193" s="18" t="n"/>
      <c r="H193" s="29" t="n"/>
      <c r="I193" s="20">
        <f>IF($K193=0,"",IF($L193&lt;&gt;"","△ "&amp;$L193,IF($M193=1,"△ A Change with nothing in Stop or undo","○ Clear")))</f>
        <v/>
      </c>
      <c r="K193" s="21">
        <f>IF(COUNTA($B193:$H193)=0,0,1)</f>
        <v/>
      </c>
      <c r="L193" s="21">
        <f>IF($K193=0,"",IF(NOT(ISNUMBER($B193)),"No time",IF(AND(ISNUMBER(Details!$C$13),ISNUMBER(Details!$C$14),OR(AND($B193&lt;Details!$C$13,OR($D193&lt;&gt;"Prepare",$B193&lt;Details!$C$13-1)),AND($B193&gt;Details!$C$14,OR($D193&lt;&gt;"Hold",$B193&gt;Details!$C$14+1)))),"Outside the window, and not a Prepare or Hold within a day of it",IF($B193&lt;MAX($B$5:$B192),"Earlier than the step above",IF(AND($D193&lt;&gt;"Prepare",$D193&lt;&gt;"Check",$D193&lt;&gt;"Change",$D193&lt;&gt;"Hold",$D193&lt;&gt;"Decision"),"Pick a Kind",IF(OR(TRIM($N193)="",ISNUMBER(SEARCH(",",$N193)),ISNUMBER(SEARCH(" and ",$N193)),ISNUMBER(SEARCH(";",$N193)),ISNUMBER(SEARCH("team",$N193)),ISNUMBER(SEARCH("group",$N193))),"Needs one person as Owner",""))))))</f>
        <v/>
      </c>
      <c r="M193" s="21">
        <f>IF(AND($K193=1,$D193="Change",TRIM($G193)=""),1,0)</f>
        <v/>
      </c>
      <c r="N193" s="21">
        <f>IFERROR(LEFT($E193,FIND("(",$E193)-1),$E193)</f>
        <v/>
      </c>
    </row>
    <row r="194" ht="18" customHeight="1">
      <c r="A194" s="16">
        <f>IF($K194=0,"",ROW()-5)</f>
        <v/>
      </c>
      <c r="B194" s="29" t="n"/>
      <c r="C194" s="18" t="n"/>
      <c r="D194" s="17" t="n"/>
      <c r="E194" s="18" t="n"/>
      <c r="F194" s="18" t="n"/>
      <c r="G194" s="18" t="n"/>
      <c r="H194" s="29" t="n"/>
      <c r="I194" s="20">
        <f>IF($K194=0,"",IF($L194&lt;&gt;"","△ "&amp;$L194,IF($M194=1,"△ A Change with nothing in Stop or undo","○ Clear")))</f>
        <v/>
      </c>
      <c r="K194" s="21">
        <f>IF(COUNTA($B194:$H194)=0,0,1)</f>
        <v/>
      </c>
      <c r="L194" s="21">
        <f>IF($K194=0,"",IF(NOT(ISNUMBER($B194)),"No time",IF(AND(ISNUMBER(Details!$C$13),ISNUMBER(Details!$C$14),OR(AND($B194&lt;Details!$C$13,OR($D194&lt;&gt;"Prepare",$B194&lt;Details!$C$13-1)),AND($B194&gt;Details!$C$14,OR($D194&lt;&gt;"Hold",$B194&gt;Details!$C$14+1)))),"Outside the window, and not a Prepare or Hold within a day of it",IF($B194&lt;MAX($B$5:$B193),"Earlier than the step above",IF(AND($D194&lt;&gt;"Prepare",$D194&lt;&gt;"Check",$D194&lt;&gt;"Change",$D194&lt;&gt;"Hold",$D194&lt;&gt;"Decision"),"Pick a Kind",IF(OR(TRIM($N194)="",ISNUMBER(SEARCH(",",$N194)),ISNUMBER(SEARCH(" and ",$N194)),ISNUMBER(SEARCH(";",$N194)),ISNUMBER(SEARCH("team",$N194)),ISNUMBER(SEARCH("group",$N194))),"Needs one person as Owner",""))))))</f>
        <v/>
      </c>
      <c r="M194" s="21">
        <f>IF(AND($K194=1,$D194="Change",TRIM($G194)=""),1,0)</f>
        <v/>
      </c>
      <c r="N194" s="21">
        <f>IFERROR(LEFT($E194,FIND("(",$E194)-1),$E194)</f>
        <v/>
      </c>
    </row>
    <row r="195" ht="18" customHeight="1">
      <c r="A195" s="16">
        <f>IF($K195=0,"",ROW()-5)</f>
        <v/>
      </c>
      <c r="B195" s="29" t="n"/>
      <c r="C195" s="18" t="n"/>
      <c r="D195" s="17" t="n"/>
      <c r="E195" s="18" t="n"/>
      <c r="F195" s="18" t="n"/>
      <c r="G195" s="18" t="n"/>
      <c r="H195" s="29" t="n"/>
      <c r="I195" s="20">
        <f>IF($K195=0,"",IF($L195&lt;&gt;"","△ "&amp;$L195,IF($M195=1,"△ A Change with nothing in Stop or undo","○ Clear")))</f>
        <v/>
      </c>
      <c r="K195" s="21">
        <f>IF(COUNTA($B195:$H195)=0,0,1)</f>
        <v/>
      </c>
      <c r="L195" s="21">
        <f>IF($K195=0,"",IF(NOT(ISNUMBER($B195)),"No time",IF(AND(ISNUMBER(Details!$C$13),ISNUMBER(Details!$C$14),OR(AND($B195&lt;Details!$C$13,OR($D195&lt;&gt;"Prepare",$B195&lt;Details!$C$13-1)),AND($B195&gt;Details!$C$14,OR($D195&lt;&gt;"Hold",$B195&gt;Details!$C$14+1)))),"Outside the window, and not a Prepare or Hold within a day of it",IF($B195&lt;MAX($B$5:$B194),"Earlier than the step above",IF(AND($D195&lt;&gt;"Prepare",$D195&lt;&gt;"Check",$D195&lt;&gt;"Change",$D195&lt;&gt;"Hold",$D195&lt;&gt;"Decision"),"Pick a Kind",IF(OR(TRIM($N195)="",ISNUMBER(SEARCH(",",$N195)),ISNUMBER(SEARCH(" and ",$N195)),ISNUMBER(SEARCH(";",$N195)),ISNUMBER(SEARCH("team",$N195)),ISNUMBER(SEARCH("group",$N195))),"Needs one person as Owner",""))))))</f>
        <v/>
      </c>
      <c r="M195" s="21">
        <f>IF(AND($K195=1,$D195="Change",TRIM($G195)=""),1,0)</f>
        <v/>
      </c>
      <c r="N195" s="21">
        <f>IFERROR(LEFT($E195,FIND("(",$E195)-1),$E195)</f>
        <v/>
      </c>
    </row>
    <row r="196" ht="18" customHeight="1">
      <c r="A196" s="16">
        <f>IF($K196=0,"",ROW()-5)</f>
        <v/>
      </c>
      <c r="B196" s="29" t="n"/>
      <c r="C196" s="18" t="n"/>
      <c r="D196" s="17" t="n"/>
      <c r="E196" s="18" t="n"/>
      <c r="F196" s="18" t="n"/>
      <c r="G196" s="18" t="n"/>
      <c r="H196" s="29" t="n"/>
      <c r="I196" s="20">
        <f>IF($K196=0,"",IF($L196&lt;&gt;"","△ "&amp;$L196,IF($M196=1,"△ A Change with nothing in Stop or undo","○ Clear")))</f>
        <v/>
      </c>
      <c r="K196" s="21">
        <f>IF(COUNTA($B196:$H196)=0,0,1)</f>
        <v/>
      </c>
      <c r="L196" s="21">
        <f>IF($K196=0,"",IF(NOT(ISNUMBER($B196)),"No time",IF(AND(ISNUMBER(Details!$C$13),ISNUMBER(Details!$C$14),OR(AND($B196&lt;Details!$C$13,OR($D196&lt;&gt;"Prepare",$B196&lt;Details!$C$13-1)),AND($B196&gt;Details!$C$14,OR($D196&lt;&gt;"Hold",$B196&gt;Details!$C$14+1)))),"Outside the window, and not a Prepare or Hold within a day of it",IF($B196&lt;MAX($B$5:$B195),"Earlier than the step above",IF(AND($D196&lt;&gt;"Prepare",$D196&lt;&gt;"Check",$D196&lt;&gt;"Change",$D196&lt;&gt;"Hold",$D196&lt;&gt;"Decision"),"Pick a Kind",IF(OR(TRIM($N196)="",ISNUMBER(SEARCH(",",$N196)),ISNUMBER(SEARCH(" and ",$N196)),ISNUMBER(SEARCH(";",$N196)),ISNUMBER(SEARCH("team",$N196)),ISNUMBER(SEARCH("group",$N196))),"Needs one person as Owner",""))))))</f>
        <v/>
      </c>
      <c r="M196" s="21">
        <f>IF(AND($K196=1,$D196="Change",TRIM($G196)=""),1,0)</f>
        <v/>
      </c>
      <c r="N196" s="21">
        <f>IFERROR(LEFT($E196,FIND("(",$E196)-1),$E196)</f>
        <v/>
      </c>
    </row>
    <row r="197" ht="18" customHeight="1">
      <c r="A197" s="16">
        <f>IF($K197=0,"",ROW()-5)</f>
        <v/>
      </c>
      <c r="B197" s="29" t="n"/>
      <c r="C197" s="18" t="n"/>
      <c r="D197" s="17" t="n"/>
      <c r="E197" s="18" t="n"/>
      <c r="F197" s="18" t="n"/>
      <c r="G197" s="18" t="n"/>
      <c r="H197" s="29" t="n"/>
      <c r="I197" s="20">
        <f>IF($K197=0,"",IF($L197&lt;&gt;"","△ "&amp;$L197,IF($M197=1,"△ A Change with nothing in Stop or undo","○ Clear")))</f>
        <v/>
      </c>
      <c r="K197" s="21">
        <f>IF(COUNTA($B197:$H197)=0,0,1)</f>
        <v/>
      </c>
      <c r="L197" s="21">
        <f>IF($K197=0,"",IF(NOT(ISNUMBER($B197)),"No time",IF(AND(ISNUMBER(Details!$C$13),ISNUMBER(Details!$C$14),OR(AND($B197&lt;Details!$C$13,OR($D197&lt;&gt;"Prepare",$B197&lt;Details!$C$13-1)),AND($B197&gt;Details!$C$14,OR($D197&lt;&gt;"Hold",$B197&gt;Details!$C$14+1)))),"Outside the window, and not a Prepare or Hold within a day of it",IF($B197&lt;MAX($B$5:$B196),"Earlier than the step above",IF(AND($D197&lt;&gt;"Prepare",$D197&lt;&gt;"Check",$D197&lt;&gt;"Change",$D197&lt;&gt;"Hold",$D197&lt;&gt;"Decision"),"Pick a Kind",IF(OR(TRIM($N197)="",ISNUMBER(SEARCH(",",$N197)),ISNUMBER(SEARCH(" and ",$N197)),ISNUMBER(SEARCH(";",$N197)),ISNUMBER(SEARCH("team",$N197)),ISNUMBER(SEARCH("group",$N197))),"Needs one person as Owner",""))))))</f>
        <v/>
      </c>
      <c r="M197" s="21">
        <f>IF(AND($K197=1,$D197="Change",TRIM($G197)=""),1,0)</f>
        <v/>
      </c>
      <c r="N197" s="21">
        <f>IFERROR(LEFT($E197,FIND("(",$E197)-1),$E197)</f>
        <v/>
      </c>
    </row>
    <row r="198" ht="18" customHeight="1">
      <c r="A198" s="16">
        <f>IF($K198=0,"",ROW()-5)</f>
        <v/>
      </c>
      <c r="B198" s="29" t="n"/>
      <c r="C198" s="18" t="n"/>
      <c r="D198" s="17" t="n"/>
      <c r="E198" s="18" t="n"/>
      <c r="F198" s="18" t="n"/>
      <c r="G198" s="18" t="n"/>
      <c r="H198" s="29" t="n"/>
      <c r="I198" s="20">
        <f>IF($K198=0,"",IF($L198&lt;&gt;"","△ "&amp;$L198,IF($M198=1,"△ A Change with nothing in Stop or undo","○ Clear")))</f>
        <v/>
      </c>
      <c r="K198" s="21">
        <f>IF(COUNTA($B198:$H198)=0,0,1)</f>
        <v/>
      </c>
      <c r="L198" s="21">
        <f>IF($K198=0,"",IF(NOT(ISNUMBER($B198)),"No time",IF(AND(ISNUMBER(Details!$C$13),ISNUMBER(Details!$C$14),OR(AND($B198&lt;Details!$C$13,OR($D198&lt;&gt;"Prepare",$B198&lt;Details!$C$13-1)),AND($B198&gt;Details!$C$14,OR($D198&lt;&gt;"Hold",$B198&gt;Details!$C$14+1)))),"Outside the window, and not a Prepare or Hold within a day of it",IF($B198&lt;MAX($B$5:$B197),"Earlier than the step above",IF(AND($D198&lt;&gt;"Prepare",$D198&lt;&gt;"Check",$D198&lt;&gt;"Change",$D198&lt;&gt;"Hold",$D198&lt;&gt;"Decision"),"Pick a Kind",IF(OR(TRIM($N198)="",ISNUMBER(SEARCH(",",$N198)),ISNUMBER(SEARCH(" and ",$N198)),ISNUMBER(SEARCH(";",$N198)),ISNUMBER(SEARCH("team",$N198)),ISNUMBER(SEARCH("group",$N198))),"Needs one person as Owner",""))))))</f>
        <v/>
      </c>
      <c r="M198" s="21">
        <f>IF(AND($K198=1,$D198="Change",TRIM($G198)=""),1,0)</f>
        <v/>
      </c>
      <c r="N198" s="21">
        <f>IFERROR(LEFT($E198,FIND("(",$E198)-1),$E198)</f>
        <v/>
      </c>
    </row>
    <row r="199" ht="18" customHeight="1">
      <c r="A199" s="16">
        <f>IF($K199=0,"",ROW()-5)</f>
        <v/>
      </c>
      <c r="B199" s="29" t="n"/>
      <c r="C199" s="18" t="n"/>
      <c r="D199" s="17" t="n"/>
      <c r="E199" s="18" t="n"/>
      <c r="F199" s="18" t="n"/>
      <c r="G199" s="18" t="n"/>
      <c r="H199" s="29" t="n"/>
      <c r="I199" s="20">
        <f>IF($K199=0,"",IF($L199&lt;&gt;"","△ "&amp;$L199,IF($M199=1,"△ A Change with nothing in Stop or undo","○ Clear")))</f>
        <v/>
      </c>
      <c r="K199" s="21">
        <f>IF(COUNTA($B199:$H199)=0,0,1)</f>
        <v/>
      </c>
      <c r="L199" s="21">
        <f>IF($K199=0,"",IF(NOT(ISNUMBER($B199)),"No time",IF(AND(ISNUMBER(Details!$C$13),ISNUMBER(Details!$C$14),OR(AND($B199&lt;Details!$C$13,OR($D199&lt;&gt;"Prepare",$B199&lt;Details!$C$13-1)),AND($B199&gt;Details!$C$14,OR($D199&lt;&gt;"Hold",$B199&gt;Details!$C$14+1)))),"Outside the window, and not a Prepare or Hold within a day of it",IF($B199&lt;MAX($B$5:$B198),"Earlier than the step above",IF(AND($D199&lt;&gt;"Prepare",$D199&lt;&gt;"Check",$D199&lt;&gt;"Change",$D199&lt;&gt;"Hold",$D199&lt;&gt;"Decision"),"Pick a Kind",IF(OR(TRIM($N199)="",ISNUMBER(SEARCH(",",$N199)),ISNUMBER(SEARCH(" and ",$N199)),ISNUMBER(SEARCH(";",$N199)),ISNUMBER(SEARCH("team",$N199)),ISNUMBER(SEARCH("group",$N199))),"Needs one person as Owner",""))))))</f>
        <v/>
      </c>
      <c r="M199" s="21">
        <f>IF(AND($K199=1,$D199="Change",TRIM($G199)=""),1,0)</f>
        <v/>
      </c>
      <c r="N199" s="21">
        <f>IFERROR(LEFT($E199,FIND("(",$E199)-1),$E199)</f>
        <v/>
      </c>
    </row>
    <row r="200" ht="18" customHeight="1">
      <c r="A200" s="16">
        <f>IF($K200=0,"",ROW()-5)</f>
        <v/>
      </c>
      <c r="B200" s="29" t="n"/>
      <c r="C200" s="18" t="n"/>
      <c r="D200" s="17" t="n"/>
      <c r="E200" s="18" t="n"/>
      <c r="F200" s="18" t="n"/>
      <c r="G200" s="18" t="n"/>
      <c r="H200" s="29" t="n"/>
      <c r="I200" s="20">
        <f>IF($K200=0,"",IF($L200&lt;&gt;"","△ "&amp;$L200,IF($M200=1,"△ A Change with nothing in Stop or undo","○ Clear")))</f>
        <v/>
      </c>
      <c r="K200" s="21">
        <f>IF(COUNTA($B200:$H200)=0,0,1)</f>
        <v/>
      </c>
      <c r="L200" s="21">
        <f>IF($K200=0,"",IF(NOT(ISNUMBER($B200)),"No time",IF(AND(ISNUMBER(Details!$C$13),ISNUMBER(Details!$C$14),OR(AND($B200&lt;Details!$C$13,OR($D200&lt;&gt;"Prepare",$B200&lt;Details!$C$13-1)),AND($B200&gt;Details!$C$14,OR($D200&lt;&gt;"Hold",$B200&gt;Details!$C$14+1)))),"Outside the window, and not a Prepare or Hold within a day of it",IF($B200&lt;MAX($B$5:$B199),"Earlier than the step above",IF(AND($D200&lt;&gt;"Prepare",$D200&lt;&gt;"Check",$D200&lt;&gt;"Change",$D200&lt;&gt;"Hold",$D200&lt;&gt;"Decision"),"Pick a Kind",IF(OR(TRIM($N200)="",ISNUMBER(SEARCH(",",$N200)),ISNUMBER(SEARCH(" and ",$N200)),ISNUMBER(SEARCH(";",$N200)),ISNUMBER(SEARCH("team",$N200)),ISNUMBER(SEARCH("group",$N200))),"Needs one person as Owner",""))))))</f>
        <v/>
      </c>
      <c r="M200" s="21">
        <f>IF(AND($K200=1,$D200="Change",TRIM($G200)=""),1,0)</f>
        <v/>
      </c>
      <c r="N200" s="21">
        <f>IFERROR(LEFT($E200,FIND("(",$E200)-1),$E200)</f>
        <v/>
      </c>
    </row>
    <row r="201" ht="18" customHeight="1">
      <c r="A201" s="16">
        <f>IF($K201=0,"",ROW()-5)</f>
        <v/>
      </c>
      <c r="B201" s="29" t="n"/>
      <c r="C201" s="18" t="n"/>
      <c r="D201" s="17" t="n"/>
      <c r="E201" s="18" t="n"/>
      <c r="F201" s="18" t="n"/>
      <c r="G201" s="18" t="n"/>
      <c r="H201" s="29" t="n"/>
      <c r="I201" s="20">
        <f>IF($K201=0,"",IF($L201&lt;&gt;"","△ "&amp;$L201,IF($M201=1,"△ A Change with nothing in Stop or undo","○ Clear")))</f>
        <v/>
      </c>
      <c r="K201" s="21">
        <f>IF(COUNTA($B201:$H201)=0,0,1)</f>
        <v/>
      </c>
      <c r="L201" s="21">
        <f>IF($K201=0,"",IF(NOT(ISNUMBER($B201)),"No time",IF(AND(ISNUMBER(Details!$C$13),ISNUMBER(Details!$C$14),OR(AND($B201&lt;Details!$C$13,OR($D201&lt;&gt;"Prepare",$B201&lt;Details!$C$13-1)),AND($B201&gt;Details!$C$14,OR($D201&lt;&gt;"Hold",$B201&gt;Details!$C$14+1)))),"Outside the window, and not a Prepare or Hold within a day of it",IF($B201&lt;MAX($B$5:$B200),"Earlier than the step above",IF(AND($D201&lt;&gt;"Prepare",$D201&lt;&gt;"Check",$D201&lt;&gt;"Change",$D201&lt;&gt;"Hold",$D201&lt;&gt;"Decision"),"Pick a Kind",IF(OR(TRIM($N201)="",ISNUMBER(SEARCH(",",$N201)),ISNUMBER(SEARCH(" and ",$N201)),ISNUMBER(SEARCH(";",$N201)),ISNUMBER(SEARCH("team",$N201)),ISNUMBER(SEARCH("group",$N201))),"Needs one person as Owner",""))))))</f>
        <v/>
      </c>
      <c r="M201" s="21">
        <f>IF(AND($K201=1,$D201="Change",TRIM($G201)=""),1,0)</f>
        <v/>
      </c>
      <c r="N201" s="21">
        <f>IFERROR(LEFT($E201,FIND("(",$E201)-1),$E201)</f>
        <v/>
      </c>
    </row>
    <row r="202" ht="18" customHeight="1">
      <c r="A202" s="16">
        <f>IF($K202=0,"",ROW()-5)</f>
        <v/>
      </c>
      <c r="B202" s="29" t="n"/>
      <c r="C202" s="18" t="n"/>
      <c r="D202" s="17" t="n"/>
      <c r="E202" s="18" t="n"/>
      <c r="F202" s="18" t="n"/>
      <c r="G202" s="18" t="n"/>
      <c r="H202" s="29" t="n"/>
      <c r="I202" s="20">
        <f>IF($K202=0,"",IF($L202&lt;&gt;"","△ "&amp;$L202,IF($M202=1,"△ A Change with nothing in Stop or undo","○ Clear")))</f>
        <v/>
      </c>
      <c r="K202" s="21">
        <f>IF(COUNTA($B202:$H202)=0,0,1)</f>
        <v/>
      </c>
      <c r="L202" s="21">
        <f>IF($K202=0,"",IF(NOT(ISNUMBER($B202)),"No time",IF(AND(ISNUMBER(Details!$C$13),ISNUMBER(Details!$C$14),OR(AND($B202&lt;Details!$C$13,OR($D202&lt;&gt;"Prepare",$B202&lt;Details!$C$13-1)),AND($B202&gt;Details!$C$14,OR($D202&lt;&gt;"Hold",$B202&gt;Details!$C$14+1)))),"Outside the window, and not a Prepare or Hold within a day of it",IF($B202&lt;MAX($B$5:$B201),"Earlier than the step above",IF(AND($D202&lt;&gt;"Prepare",$D202&lt;&gt;"Check",$D202&lt;&gt;"Change",$D202&lt;&gt;"Hold",$D202&lt;&gt;"Decision"),"Pick a Kind",IF(OR(TRIM($N202)="",ISNUMBER(SEARCH(",",$N202)),ISNUMBER(SEARCH(" and ",$N202)),ISNUMBER(SEARCH(";",$N202)),ISNUMBER(SEARCH("team",$N202)),ISNUMBER(SEARCH("group",$N202))),"Needs one person as Owner",""))))))</f>
        <v/>
      </c>
      <c r="M202" s="21">
        <f>IF(AND($K202=1,$D202="Change",TRIM($G202)=""),1,0)</f>
        <v/>
      </c>
      <c r="N202" s="21">
        <f>IFERROR(LEFT($E202,FIND("(",$E202)-1),$E202)</f>
        <v/>
      </c>
    </row>
    <row r="203" ht="18" customHeight="1">
      <c r="A203" s="16">
        <f>IF($K203=0,"",ROW()-5)</f>
        <v/>
      </c>
      <c r="B203" s="29" t="n"/>
      <c r="C203" s="18" t="n"/>
      <c r="D203" s="17" t="n"/>
      <c r="E203" s="18" t="n"/>
      <c r="F203" s="18" t="n"/>
      <c r="G203" s="18" t="n"/>
      <c r="H203" s="29" t="n"/>
      <c r="I203" s="20">
        <f>IF($K203=0,"",IF($L203&lt;&gt;"","△ "&amp;$L203,IF($M203=1,"△ A Change with nothing in Stop or undo","○ Clear")))</f>
        <v/>
      </c>
      <c r="K203" s="21">
        <f>IF(COUNTA($B203:$H203)=0,0,1)</f>
        <v/>
      </c>
      <c r="L203" s="21">
        <f>IF($K203=0,"",IF(NOT(ISNUMBER($B203)),"No time",IF(AND(ISNUMBER(Details!$C$13),ISNUMBER(Details!$C$14),OR(AND($B203&lt;Details!$C$13,OR($D203&lt;&gt;"Prepare",$B203&lt;Details!$C$13-1)),AND($B203&gt;Details!$C$14,OR($D203&lt;&gt;"Hold",$B203&gt;Details!$C$14+1)))),"Outside the window, and not a Prepare or Hold within a day of it",IF($B203&lt;MAX($B$5:$B202),"Earlier than the step above",IF(AND($D203&lt;&gt;"Prepare",$D203&lt;&gt;"Check",$D203&lt;&gt;"Change",$D203&lt;&gt;"Hold",$D203&lt;&gt;"Decision"),"Pick a Kind",IF(OR(TRIM($N203)="",ISNUMBER(SEARCH(",",$N203)),ISNUMBER(SEARCH(" and ",$N203)),ISNUMBER(SEARCH(";",$N203)),ISNUMBER(SEARCH("team",$N203)),ISNUMBER(SEARCH("group",$N203))),"Needs one person as Owner",""))))))</f>
        <v/>
      </c>
      <c r="M203" s="21">
        <f>IF(AND($K203=1,$D203="Change",TRIM($G203)=""),1,0)</f>
        <v/>
      </c>
      <c r="N203" s="21">
        <f>IFERROR(LEFT($E203,FIND("(",$E203)-1),$E203)</f>
        <v/>
      </c>
    </row>
    <row r="204" ht="18" customHeight="1">
      <c r="A204" s="16">
        <f>IF($K204=0,"",ROW()-5)</f>
        <v/>
      </c>
      <c r="B204" s="29" t="n"/>
      <c r="C204" s="18" t="n"/>
      <c r="D204" s="17" t="n"/>
      <c r="E204" s="18" t="n"/>
      <c r="F204" s="18" t="n"/>
      <c r="G204" s="18" t="n"/>
      <c r="H204" s="29" t="n"/>
      <c r="I204" s="20">
        <f>IF($K204=0,"",IF($L204&lt;&gt;"","△ "&amp;$L204,IF($M204=1,"△ A Change with nothing in Stop or undo","○ Clear")))</f>
        <v/>
      </c>
      <c r="K204" s="21">
        <f>IF(COUNTA($B204:$H204)=0,0,1)</f>
        <v/>
      </c>
      <c r="L204" s="21">
        <f>IF($K204=0,"",IF(NOT(ISNUMBER($B204)),"No time",IF(AND(ISNUMBER(Details!$C$13),ISNUMBER(Details!$C$14),OR(AND($B204&lt;Details!$C$13,OR($D204&lt;&gt;"Prepare",$B204&lt;Details!$C$13-1)),AND($B204&gt;Details!$C$14,OR($D204&lt;&gt;"Hold",$B204&gt;Details!$C$14+1)))),"Outside the window, and not a Prepare or Hold within a day of it",IF($B204&lt;MAX($B$5:$B203),"Earlier than the step above",IF(AND($D204&lt;&gt;"Prepare",$D204&lt;&gt;"Check",$D204&lt;&gt;"Change",$D204&lt;&gt;"Hold",$D204&lt;&gt;"Decision"),"Pick a Kind",IF(OR(TRIM($N204)="",ISNUMBER(SEARCH(",",$N204)),ISNUMBER(SEARCH(" and ",$N204)),ISNUMBER(SEARCH(";",$N204)),ISNUMBER(SEARCH("team",$N204)),ISNUMBER(SEARCH("group",$N204))),"Needs one person as Owner",""))))))</f>
        <v/>
      </c>
      <c r="M204" s="21">
        <f>IF(AND($K204=1,$D204="Change",TRIM($G204)=""),1,0)</f>
        <v/>
      </c>
      <c r="N204" s="21">
        <f>IFERROR(LEFT($E204,FIND("(",$E204)-1),$E204)</f>
        <v/>
      </c>
    </row>
    <row r="205" ht="18" customHeight="1">
      <c r="A205" s="16">
        <f>IF($K205=0,"",ROW()-5)</f>
        <v/>
      </c>
      <c r="B205" s="29" t="n"/>
      <c r="C205" s="18" t="n"/>
      <c r="D205" s="17" t="n"/>
      <c r="E205" s="18" t="n"/>
      <c r="F205" s="18" t="n"/>
      <c r="G205" s="18" t="n"/>
      <c r="H205" s="29" t="n"/>
      <c r="I205" s="20">
        <f>IF($K205=0,"",IF($L205&lt;&gt;"","△ "&amp;$L205,IF($M205=1,"△ A Change with nothing in Stop or undo","○ Clear")))</f>
        <v/>
      </c>
      <c r="K205" s="21">
        <f>IF(COUNTA($B205:$H205)=0,0,1)</f>
        <v/>
      </c>
      <c r="L205" s="21">
        <f>IF($K205=0,"",IF(NOT(ISNUMBER($B205)),"No time",IF(AND(ISNUMBER(Details!$C$13),ISNUMBER(Details!$C$14),OR(AND($B205&lt;Details!$C$13,OR($D205&lt;&gt;"Prepare",$B205&lt;Details!$C$13-1)),AND($B205&gt;Details!$C$14,OR($D205&lt;&gt;"Hold",$B205&gt;Details!$C$14+1)))),"Outside the window, and not a Prepare or Hold within a day of it",IF($B205&lt;MAX($B$5:$B204),"Earlier than the step above",IF(AND($D205&lt;&gt;"Prepare",$D205&lt;&gt;"Check",$D205&lt;&gt;"Change",$D205&lt;&gt;"Hold",$D205&lt;&gt;"Decision"),"Pick a Kind",IF(OR(TRIM($N205)="",ISNUMBER(SEARCH(",",$N205)),ISNUMBER(SEARCH(" and ",$N205)),ISNUMBER(SEARCH(";",$N205)),ISNUMBER(SEARCH("team",$N205)),ISNUMBER(SEARCH("group",$N205))),"Needs one person as Owner",""))))))</f>
        <v/>
      </c>
      <c r="M205" s="21">
        <f>IF(AND($K205=1,$D205="Change",TRIM($G205)=""),1,0)</f>
        <v/>
      </c>
      <c r="N205" s="21">
        <f>IFERROR(LEFT($E205,FIND("(",$E205)-1),$E205)</f>
        <v/>
      </c>
    </row>
    <row r="206" ht="18" customHeight="1">
      <c r="A206" s="16">
        <f>IF($K206=0,"",ROW()-5)</f>
        <v/>
      </c>
      <c r="B206" s="29" t="n"/>
      <c r="C206" s="18" t="n"/>
      <c r="D206" s="17" t="n"/>
      <c r="E206" s="18" t="n"/>
      <c r="F206" s="18" t="n"/>
      <c r="G206" s="18" t="n"/>
      <c r="H206" s="29" t="n"/>
      <c r="I206" s="20">
        <f>IF($K206=0,"",IF($L206&lt;&gt;"","△ "&amp;$L206,IF($M206=1,"△ A Change with nothing in Stop or undo","○ Clear")))</f>
        <v/>
      </c>
      <c r="K206" s="21">
        <f>IF(COUNTA($B206:$H206)=0,0,1)</f>
        <v/>
      </c>
      <c r="L206" s="21">
        <f>IF($K206=0,"",IF(NOT(ISNUMBER($B206)),"No time",IF(AND(ISNUMBER(Details!$C$13),ISNUMBER(Details!$C$14),OR(AND($B206&lt;Details!$C$13,OR($D206&lt;&gt;"Prepare",$B206&lt;Details!$C$13-1)),AND($B206&gt;Details!$C$14,OR($D206&lt;&gt;"Hold",$B206&gt;Details!$C$14+1)))),"Outside the window, and not a Prepare or Hold within a day of it",IF($B206&lt;MAX($B$5:$B205),"Earlier than the step above",IF(AND($D206&lt;&gt;"Prepare",$D206&lt;&gt;"Check",$D206&lt;&gt;"Change",$D206&lt;&gt;"Hold",$D206&lt;&gt;"Decision"),"Pick a Kind",IF(OR(TRIM($N206)="",ISNUMBER(SEARCH(",",$N206)),ISNUMBER(SEARCH(" and ",$N206)),ISNUMBER(SEARCH(";",$N206)),ISNUMBER(SEARCH("team",$N206)),ISNUMBER(SEARCH("group",$N206))),"Needs one person as Owner",""))))))</f>
        <v/>
      </c>
      <c r="M206" s="21">
        <f>IF(AND($K206=1,$D206="Change",TRIM($G206)=""),1,0)</f>
        <v/>
      </c>
      <c r="N206" s="21">
        <f>IFERROR(LEFT($E206,FIND("(",$E206)-1),$E206)</f>
        <v/>
      </c>
    </row>
    <row r="207" ht="18" customHeight="1">
      <c r="A207" s="16">
        <f>IF($K207=0,"",ROW()-5)</f>
        <v/>
      </c>
      <c r="B207" s="29" t="n"/>
      <c r="C207" s="18" t="n"/>
      <c r="D207" s="17" t="n"/>
      <c r="E207" s="18" t="n"/>
      <c r="F207" s="18" t="n"/>
      <c r="G207" s="18" t="n"/>
      <c r="H207" s="29" t="n"/>
      <c r="I207" s="20">
        <f>IF($K207=0,"",IF($L207&lt;&gt;"","△ "&amp;$L207,IF($M207=1,"△ A Change with nothing in Stop or undo","○ Clear")))</f>
        <v/>
      </c>
      <c r="K207" s="21">
        <f>IF(COUNTA($B207:$H207)=0,0,1)</f>
        <v/>
      </c>
      <c r="L207" s="21">
        <f>IF($K207=0,"",IF(NOT(ISNUMBER($B207)),"No time",IF(AND(ISNUMBER(Details!$C$13),ISNUMBER(Details!$C$14),OR(AND($B207&lt;Details!$C$13,OR($D207&lt;&gt;"Prepare",$B207&lt;Details!$C$13-1)),AND($B207&gt;Details!$C$14,OR($D207&lt;&gt;"Hold",$B207&gt;Details!$C$14+1)))),"Outside the window, and not a Prepare or Hold within a day of it",IF($B207&lt;MAX($B$5:$B206),"Earlier than the step above",IF(AND($D207&lt;&gt;"Prepare",$D207&lt;&gt;"Check",$D207&lt;&gt;"Change",$D207&lt;&gt;"Hold",$D207&lt;&gt;"Decision"),"Pick a Kind",IF(OR(TRIM($N207)="",ISNUMBER(SEARCH(",",$N207)),ISNUMBER(SEARCH(" and ",$N207)),ISNUMBER(SEARCH(";",$N207)),ISNUMBER(SEARCH("team",$N207)),ISNUMBER(SEARCH("group",$N207))),"Needs one person as Owner",""))))))</f>
        <v/>
      </c>
      <c r="M207" s="21">
        <f>IF(AND($K207=1,$D207="Change",TRIM($G207)=""),1,0)</f>
        <v/>
      </c>
      <c r="N207" s="21">
        <f>IFERROR(LEFT($E207,FIND("(",$E207)-1),$E207)</f>
        <v/>
      </c>
    </row>
    <row r="208" ht="18" customHeight="1">
      <c r="A208" s="16">
        <f>IF($K208=0,"",ROW()-5)</f>
        <v/>
      </c>
      <c r="B208" s="29" t="n"/>
      <c r="C208" s="18" t="n"/>
      <c r="D208" s="17" t="n"/>
      <c r="E208" s="18" t="n"/>
      <c r="F208" s="18" t="n"/>
      <c r="G208" s="18" t="n"/>
      <c r="H208" s="29" t="n"/>
      <c r="I208" s="20">
        <f>IF($K208=0,"",IF($L208&lt;&gt;"","△ "&amp;$L208,IF($M208=1,"△ A Change with nothing in Stop or undo","○ Clear")))</f>
        <v/>
      </c>
      <c r="K208" s="21">
        <f>IF(COUNTA($B208:$H208)=0,0,1)</f>
        <v/>
      </c>
      <c r="L208" s="21">
        <f>IF($K208=0,"",IF(NOT(ISNUMBER($B208)),"No time",IF(AND(ISNUMBER(Details!$C$13),ISNUMBER(Details!$C$14),OR(AND($B208&lt;Details!$C$13,OR($D208&lt;&gt;"Prepare",$B208&lt;Details!$C$13-1)),AND($B208&gt;Details!$C$14,OR($D208&lt;&gt;"Hold",$B208&gt;Details!$C$14+1)))),"Outside the window, and not a Prepare or Hold within a day of it",IF($B208&lt;MAX($B$5:$B207),"Earlier than the step above",IF(AND($D208&lt;&gt;"Prepare",$D208&lt;&gt;"Check",$D208&lt;&gt;"Change",$D208&lt;&gt;"Hold",$D208&lt;&gt;"Decision"),"Pick a Kind",IF(OR(TRIM($N208)="",ISNUMBER(SEARCH(",",$N208)),ISNUMBER(SEARCH(" and ",$N208)),ISNUMBER(SEARCH(";",$N208)),ISNUMBER(SEARCH("team",$N208)),ISNUMBER(SEARCH("group",$N208))),"Needs one person as Owner",""))))))</f>
        <v/>
      </c>
      <c r="M208" s="21">
        <f>IF(AND($K208=1,$D208="Change",TRIM($G208)=""),1,0)</f>
        <v/>
      </c>
      <c r="N208" s="21">
        <f>IFERROR(LEFT($E208,FIND("(",$E208)-1),$E208)</f>
        <v/>
      </c>
    </row>
    <row r="209" ht="18" customHeight="1">
      <c r="A209" s="16">
        <f>IF($K209=0,"",ROW()-5)</f>
        <v/>
      </c>
      <c r="B209" s="29" t="n"/>
      <c r="C209" s="18" t="n"/>
      <c r="D209" s="17" t="n"/>
      <c r="E209" s="18" t="n"/>
      <c r="F209" s="18" t="n"/>
      <c r="G209" s="18" t="n"/>
      <c r="H209" s="29" t="n"/>
      <c r="I209" s="20">
        <f>IF($K209=0,"",IF($L209&lt;&gt;"","△ "&amp;$L209,IF($M209=1,"△ A Change with nothing in Stop or undo","○ Clear")))</f>
        <v/>
      </c>
      <c r="K209" s="21">
        <f>IF(COUNTA($B209:$H209)=0,0,1)</f>
        <v/>
      </c>
      <c r="L209" s="21">
        <f>IF($K209=0,"",IF(NOT(ISNUMBER($B209)),"No time",IF(AND(ISNUMBER(Details!$C$13),ISNUMBER(Details!$C$14),OR(AND($B209&lt;Details!$C$13,OR($D209&lt;&gt;"Prepare",$B209&lt;Details!$C$13-1)),AND($B209&gt;Details!$C$14,OR($D209&lt;&gt;"Hold",$B209&gt;Details!$C$14+1)))),"Outside the window, and not a Prepare or Hold within a day of it",IF($B209&lt;MAX($B$5:$B208),"Earlier than the step above",IF(AND($D209&lt;&gt;"Prepare",$D209&lt;&gt;"Check",$D209&lt;&gt;"Change",$D209&lt;&gt;"Hold",$D209&lt;&gt;"Decision"),"Pick a Kind",IF(OR(TRIM($N209)="",ISNUMBER(SEARCH(",",$N209)),ISNUMBER(SEARCH(" and ",$N209)),ISNUMBER(SEARCH(";",$N209)),ISNUMBER(SEARCH("team",$N209)),ISNUMBER(SEARCH("group",$N209))),"Needs one person as Owner",""))))))</f>
        <v/>
      </c>
      <c r="M209" s="21">
        <f>IF(AND($K209=1,$D209="Change",TRIM($G209)=""),1,0)</f>
        <v/>
      </c>
      <c r="N209" s="21">
        <f>IFERROR(LEFT($E209,FIND("(",$E209)-1),$E209)</f>
        <v/>
      </c>
    </row>
    <row r="210" ht="18" customHeight="1">
      <c r="A210" s="16">
        <f>IF($K210=0,"",ROW()-5)</f>
        <v/>
      </c>
      <c r="B210" s="29" t="n"/>
      <c r="C210" s="18" t="n"/>
      <c r="D210" s="17" t="n"/>
      <c r="E210" s="18" t="n"/>
      <c r="F210" s="18" t="n"/>
      <c r="G210" s="18" t="n"/>
      <c r="H210" s="29" t="n"/>
      <c r="I210" s="20">
        <f>IF($K210=0,"",IF($L210&lt;&gt;"","△ "&amp;$L210,IF($M210=1,"△ A Change with nothing in Stop or undo","○ Clear")))</f>
        <v/>
      </c>
      <c r="K210" s="21">
        <f>IF(COUNTA($B210:$H210)=0,0,1)</f>
        <v/>
      </c>
      <c r="L210" s="21">
        <f>IF($K210=0,"",IF(NOT(ISNUMBER($B210)),"No time",IF(AND(ISNUMBER(Details!$C$13),ISNUMBER(Details!$C$14),OR(AND($B210&lt;Details!$C$13,OR($D210&lt;&gt;"Prepare",$B210&lt;Details!$C$13-1)),AND($B210&gt;Details!$C$14,OR($D210&lt;&gt;"Hold",$B210&gt;Details!$C$14+1)))),"Outside the window, and not a Prepare or Hold within a day of it",IF($B210&lt;MAX($B$5:$B209),"Earlier than the step above",IF(AND($D210&lt;&gt;"Prepare",$D210&lt;&gt;"Check",$D210&lt;&gt;"Change",$D210&lt;&gt;"Hold",$D210&lt;&gt;"Decision"),"Pick a Kind",IF(OR(TRIM($N210)="",ISNUMBER(SEARCH(",",$N210)),ISNUMBER(SEARCH(" and ",$N210)),ISNUMBER(SEARCH(";",$N210)),ISNUMBER(SEARCH("team",$N210)),ISNUMBER(SEARCH("group",$N210))),"Needs one person as Owner",""))))))</f>
        <v/>
      </c>
      <c r="M210" s="21">
        <f>IF(AND($K210=1,$D210="Change",TRIM($G210)=""),1,0)</f>
        <v/>
      </c>
      <c r="N210" s="21">
        <f>IFERROR(LEFT($E210,FIND("(",$E210)-1),$E210)</f>
        <v/>
      </c>
    </row>
    <row r="211" ht="18" customHeight="1">
      <c r="A211" s="16">
        <f>IF($K211=0,"",ROW()-5)</f>
        <v/>
      </c>
      <c r="B211" s="29" t="n"/>
      <c r="C211" s="18" t="n"/>
      <c r="D211" s="17" t="n"/>
      <c r="E211" s="18" t="n"/>
      <c r="F211" s="18" t="n"/>
      <c r="G211" s="18" t="n"/>
      <c r="H211" s="29" t="n"/>
      <c r="I211" s="20">
        <f>IF($K211=0,"",IF($L211&lt;&gt;"","△ "&amp;$L211,IF($M211=1,"△ A Change with nothing in Stop or undo","○ Clear")))</f>
        <v/>
      </c>
      <c r="K211" s="21">
        <f>IF(COUNTA($B211:$H211)=0,0,1)</f>
        <v/>
      </c>
      <c r="L211" s="21">
        <f>IF($K211=0,"",IF(NOT(ISNUMBER($B211)),"No time",IF(AND(ISNUMBER(Details!$C$13),ISNUMBER(Details!$C$14),OR(AND($B211&lt;Details!$C$13,OR($D211&lt;&gt;"Prepare",$B211&lt;Details!$C$13-1)),AND($B211&gt;Details!$C$14,OR($D211&lt;&gt;"Hold",$B211&gt;Details!$C$14+1)))),"Outside the window, and not a Prepare or Hold within a day of it",IF($B211&lt;MAX($B$5:$B210),"Earlier than the step above",IF(AND($D211&lt;&gt;"Prepare",$D211&lt;&gt;"Check",$D211&lt;&gt;"Change",$D211&lt;&gt;"Hold",$D211&lt;&gt;"Decision"),"Pick a Kind",IF(OR(TRIM($N211)="",ISNUMBER(SEARCH(",",$N211)),ISNUMBER(SEARCH(" and ",$N211)),ISNUMBER(SEARCH(";",$N211)),ISNUMBER(SEARCH("team",$N211)),ISNUMBER(SEARCH("group",$N211))),"Needs one person as Owner",""))))))</f>
        <v/>
      </c>
      <c r="M211" s="21">
        <f>IF(AND($K211=1,$D211="Change",TRIM($G211)=""),1,0)</f>
        <v/>
      </c>
      <c r="N211" s="21">
        <f>IFERROR(LEFT($E211,FIND("(",$E211)-1),$E211)</f>
        <v/>
      </c>
    </row>
    <row r="212" ht="18" customHeight="1">
      <c r="A212" s="16">
        <f>IF($K212=0,"",ROW()-5)</f>
        <v/>
      </c>
      <c r="B212" s="29" t="n"/>
      <c r="C212" s="18" t="n"/>
      <c r="D212" s="17" t="n"/>
      <c r="E212" s="18" t="n"/>
      <c r="F212" s="18" t="n"/>
      <c r="G212" s="18" t="n"/>
      <c r="H212" s="29" t="n"/>
      <c r="I212" s="20">
        <f>IF($K212=0,"",IF($L212&lt;&gt;"","△ "&amp;$L212,IF($M212=1,"△ A Change with nothing in Stop or undo","○ Clear")))</f>
        <v/>
      </c>
      <c r="K212" s="21">
        <f>IF(COUNTA($B212:$H212)=0,0,1)</f>
        <v/>
      </c>
      <c r="L212" s="21">
        <f>IF($K212=0,"",IF(NOT(ISNUMBER($B212)),"No time",IF(AND(ISNUMBER(Details!$C$13),ISNUMBER(Details!$C$14),OR(AND($B212&lt;Details!$C$13,OR($D212&lt;&gt;"Prepare",$B212&lt;Details!$C$13-1)),AND($B212&gt;Details!$C$14,OR($D212&lt;&gt;"Hold",$B212&gt;Details!$C$14+1)))),"Outside the window, and not a Prepare or Hold within a day of it",IF($B212&lt;MAX($B$5:$B211),"Earlier than the step above",IF(AND($D212&lt;&gt;"Prepare",$D212&lt;&gt;"Check",$D212&lt;&gt;"Change",$D212&lt;&gt;"Hold",$D212&lt;&gt;"Decision"),"Pick a Kind",IF(OR(TRIM($N212)="",ISNUMBER(SEARCH(",",$N212)),ISNUMBER(SEARCH(" and ",$N212)),ISNUMBER(SEARCH(";",$N212)),ISNUMBER(SEARCH("team",$N212)),ISNUMBER(SEARCH("group",$N212))),"Needs one person as Owner",""))))))</f>
        <v/>
      </c>
      <c r="M212" s="21">
        <f>IF(AND($K212=1,$D212="Change",TRIM($G212)=""),1,0)</f>
        <v/>
      </c>
      <c r="N212" s="21">
        <f>IFERROR(LEFT($E212,FIND("(",$E212)-1),$E212)</f>
        <v/>
      </c>
    </row>
    <row r="213" ht="18" customHeight="1">
      <c r="A213" s="16">
        <f>IF($K213=0,"",ROW()-5)</f>
        <v/>
      </c>
      <c r="B213" s="29" t="n"/>
      <c r="C213" s="18" t="n"/>
      <c r="D213" s="17" t="n"/>
      <c r="E213" s="18" t="n"/>
      <c r="F213" s="18" t="n"/>
      <c r="G213" s="18" t="n"/>
      <c r="H213" s="29" t="n"/>
      <c r="I213" s="20">
        <f>IF($K213=0,"",IF($L213&lt;&gt;"","△ "&amp;$L213,IF($M213=1,"△ A Change with nothing in Stop or undo","○ Clear")))</f>
        <v/>
      </c>
      <c r="K213" s="21">
        <f>IF(COUNTA($B213:$H213)=0,0,1)</f>
        <v/>
      </c>
      <c r="L213" s="21">
        <f>IF($K213=0,"",IF(NOT(ISNUMBER($B213)),"No time",IF(AND(ISNUMBER(Details!$C$13),ISNUMBER(Details!$C$14),OR(AND($B213&lt;Details!$C$13,OR($D213&lt;&gt;"Prepare",$B213&lt;Details!$C$13-1)),AND($B213&gt;Details!$C$14,OR($D213&lt;&gt;"Hold",$B213&gt;Details!$C$14+1)))),"Outside the window, and not a Prepare or Hold within a day of it",IF($B213&lt;MAX($B$5:$B212),"Earlier than the step above",IF(AND($D213&lt;&gt;"Prepare",$D213&lt;&gt;"Check",$D213&lt;&gt;"Change",$D213&lt;&gt;"Hold",$D213&lt;&gt;"Decision"),"Pick a Kind",IF(OR(TRIM($N213)="",ISNUMBER(SEARCH(",",$N213)),ISNUMBER(SEARCH(" and ",$N213)),ISNUMBER(SEARCH(";",$N213)),ISNUMBER(SEARCH("team",$N213)),ISNUMBER(SEARCH("group",$N213))),"Needs one person as Owner",""))))))</f>
        <v/>
      </c>
      <c r="M213" s="21">
        <f>IF(AND($K213=1,$D213="Change",TRIM($G213)=""),1,0)</f>
        <v/>
      </c>
      <c r="N213" s="21">
        <f>IFERROR(LEFT($E213,FIND("(",$E213)-1),$E213)</f>
        <v/>
      </c>
    </row>
    <row r="214" ht="18" customHeight="1">
      <c r="A214" s="16">
        <f>IF($K214=0,"",ROW()-5)</f>
        <v/>
      </c>
      <c r="B214" s="29" t="n"/>
      <c r="C214" s="18" t="n"/>
      <c r="D214" s="17" t="n"/>
      <c r="E214" s="18" t="n"/>
      <c r="F214" s="18" t="n"/>
      <c r="G214" s="18" t="n"/>
      <c r="H214" s="29" t="n"/>
      <c r="I214" s="20">
        <f>IF($K214=0,"",IF($L214&lt;&gt;"","△ "&amp;$L214,IF($M214=1,"△ A Change with nothing in Stop or undo","○ Clear")))</f>
        <v/>
      </c>
      <c r="K214" s="21">
        <f>IF(COUNTA($B214:$H214)=0,0,1)</f>
        <v/>
      </c>
      <c r="L214" s="21">
        <f>IF($K214=0,"",IF(NOT(ISNUMBER($B214)),"No time",IF(AND(ISNUMBER(Details!$C$13),ISNUMBER(Details!$C$14),OR(AND($B214&lt;Details!$C$13,OR($D214&lt;&gt;"Prepare",$B214&lt;Details!$C$13-1)),AND($B214&gt;Details!$C$14,OR($D214&lt;&gt;"Hold",$B214&gt;Details!$C$14+1)))),"Outside the window, and not a Prepare or Hold within a day of it",IF($B214&lt;MAX($B$5:$B213),"Earlier than the step above",IF(AND($D214&lt;&gt;"Prepare",$D214&lt;&gt;"Check",$D214&lt;&gt;"Change",$D214&lt;&gt;"Hold",$D214&lt;&gt;"Decision"),"Pick a Kind",IF(OR(TRIM($N214)="",ISNUMBER(SEARCH(",",$N214)),ISNUMBER(SEARCH(" and ",$N214)),ISNUMBER(SEARCH(";",$N214)),ISNUMBER(SEARCH("team",$N214)),ISNUMBER(SEARCH("group",$N214))),"Needs one person as Owner",""))))))</f>
        <v/>
      </c>
      <c r="M214" s="21">
        <f>IF(AND($K214=1,$D214="Change",TRIM($G214)=""),1,0)</f>
        <v/>
      </c>
      <c r="N214" s="21">
        <f>IFERROR(LEFT($E214,FIND("(",$E214)-1),$E214)</f>
        <v/>
      </c>
    </row>
    <row r="215" ht="18" customHeight="1">
      <c r="A215" s="16">
        <f>IF($K215=0,"",ROW()-5)</f>
        <v/>
      </c>
      <c r="B215" s="29" t="n"/>
      <c r="C215" s="18" t="n"/>
      <c r="D215" s="17" t="n"/>
      <c r="E215" s="18" t="n"/>
      <c r="F215" s="18" t="n"/>
      <c r="G215" s="18" t="n"/>
      <c r="H215" s="29" t="n"/>
      <c r="I215" s="20">
        <f>IF($K215=0,"",IF($L215&lt;&gt;"","△ "&amp;$L215,IF($M215=1,"△ A Change with nothing in Stop or undo","○ Clear")))</f>
        <v/>
      </c>
      <c r="K215" s="21">
        <f>IF(COUNTA($B215:$H215)=0,0,1)</f>
        <v/>
      </c>
      <c r="L215" s="21">
        <f>IF($K215=0,"",IF(NOT(ISNUMBER($B215)),"No time",IF(AND(ISNUMBER(Details!$C$13),ISNUMBER(Details!$C$14),OR(AND($B215&lt;Details!$C$13,OR($D215&lt;&gt;"Prepare",$B215&lt;Details!$C$13-1)),AND($B215&gt;Details!$C$14,OR($D215&lt;&gt;"Hold",$B215&gt;Details!$C$14+1)))),"Outside the window, and not a Prepare or Hold within a day of it",IF($B215&lt;MAX($B$5:$B214),"Earlier than the step above",IF(AND($D215&lt;&gt;"Prepare",$D215&lt;&gt;"Check",$D215&lt;&gt;"Change",$D215&lt;&gt;"Hold",$D215&lt;&gt;"Decision"),"Pick a Kind",IF(OR(TRIM($N215)="",ISNUMBER(SEARCH(",",$N215)),ISNUMBER(SEARCH(" and ",$N215)),ISNUMBER(SEARCH(";",$N215)),ISNUMBER(SEARCH("team",$N215)),ISNUMBER(SEARCH("group",$N215))),"Needs one person as Owner",""))))))</f>
        <v/>
      </c>
      <c r="M215" s="21">
        <f>IF(AND($K215=1,$D215="Change",TRIM($G215)=""),1,0)</f>
        <v/>
      </c>
      <c r="N215" s="21">
        <f>IFERROR(LEFT($E215,FIND("(",$E215)-1),$E215)</f>
        <v/>
      </c>
    </row>
    <row r="216" ht="18" customHeight="1">
      <c r="A216" s="16">
        <f>IF($K216=0,"",ROW()-5)</f>
        <v/>
      </c>
      <c r="B216" s="29" t="n"/>
      <c r="C216" s="18" t="n"/>
      <c r="D216" s="17" t="n"/>
      <c r="E216" s="18" t="n"/>
      <c r="F216" s="18" t="n"/>
      <c r="G216" s="18" t="n"/>
      <c r="H216" s="29" t="n"/>
      <c r="I216" s="20">
        <f>IF($K216=0,"",IF($L216&lt;&gt;"","△ "&amp;$L216,IF($M216=1,"△ A Change with nothing in Stop or undo","○ Clear")))</f>
        <v/>
      </c>
      <c r="K216" s="21">
        <f>IF(COUNTA($B216:$H216)=0,0,1)</f>
        <v/>
      </c>
      <c r="L216" s="21">
        <f>IF($K216=0,"",IF(NOT(ISNUMBER($B216)),"No time",IF(AND(ISNUMBER(Details!$C$13),ISNUMBER(Details!$C$14),OR(AND($B216&lt;Details!$C$13,OR($D216&lt;&gt;"Prepare",$B216&lt;Details!$C$13-1)),AND($B216&gt;Details!$C$14,OR($D216&lt;&gt;"Hold",$B216&gt;Details!$C$14+1)))),"Outside the window, and not a Prepare or Hold within a day of it",IF($B216&lt;MAX($B$5:$B215),"Earlier than the step above",IF(AND($D216&lt;&gt;"Prepare",$D216&lt;&gt;"Check",$D216&lt;&gt;"Change",$D216&lt;&gt;"Hold",$D216&lt;&gt;"Decision"),"Pick a Kind",IF(OR(TRIM($N216)="",ISNUMBER(SEARCH(",",$N216)),ISNUMBER(SEARCH(" and ",$N216)),ISNUMBER(SEARCH(";",$N216)),ISNUMBER(SEARCH("team",$N216)),ISNUMBER(SEARCH("group",$N216))),"Needs one person as Owner",""))))))</f>
        <v/>
      </c>
      <c r="M216" s="21">
        <f>IF(AND($K216=1,$D216="Change",TRIM($G216)=""),1,0)</f>
        <v/>
      </c>
      <c r="N216" s="21">
        <f>IFERROR(LEFT($E216,FIND("(",$E216)-1),$E216)</f>
        <v/>
      </c>
    </row>
    <row r="217" ht="18" customHeight="1">
      <c r="A217" s="16">
        <f>IF($K217=0,"",ROW()-5)</f>
        <v/>
      </c>
      <c r="B217" s="29" t="n"/>
      <c r="C217" s="18" t="n"/>
      <c r="D217" s="17" t="n"/>
      <c r="E217" s="18" t="n"/>
      <c r="F217" s="18" t="n"/>
      <c r="G217" s="18" t="n"/>
      <c r="H217" s="29" t="n"/>
      <c r="I217" s="20">
        <f>IF($K217=0,"",IF($L217&lt;&gt;"","△ "&amp;$L217,IF($M217=1,"△ A Change with nothing in Stop or undo","○ Clear")))</f>
        <v/>
      </c>
      <c r="K217" s="21">
        <f>IF(COUNTA($B217:$H217)=0,0,1)</f>
        <v/>
      </c>
      <c r="L217" s="21">
        <f>IF($K217=0,"",IF(NOT(ISNUMBER($B217)),"No time",IF(AND(ISNUMBER(Details!$C$13),ISNUMBER(Details!$C$14),OR(AND($B217&lt;Details!$C$13,OR($D217&lt;&gt;"Prepare",$B217&lt;Details!$C$13-1)),AND($B217&gt;Details!$C$14,OR($D217&lt;&gt;"Hold",$B217&gt;Details!$C$14+1)))),"Outside the window, and not a Prepare or Hold within a day of it",IF($B217&lt;MAX($B$5:$B216),"Earlier than the step above",IF(AND($D217&lt;&gt;"Prepare",$D217&lt;&gt;"Check",$D217&lt;&gt;"Change",$D217&lt;&gt;"Hold",$D217&lt;&gt;"Decision"),"Pick a Kind",IF(OR(TRIM($N217)="",ISNUMBER(SEARCH(",",$N217)),ISNUMBER(SEARCH(" and ",$N217)),ISNUMBER(SEARCH(";",$N217)),ISNUMBER(SEARCH("team",$N217)),ISNUMBER(SEARCH("group",$N217))),"Needs one person as Owner",""))))))</f>
        <v/>
      </c>
      <c r="M217" s="21">
        <f>IF(AND($K217=1,$D217="Change",TRIM($G217)=""),1,0)</f>
        <v/>
      </c>
      <c r="N217" s="21">
        <f>IFERROR(LEFT($E217,FIND("(",$E217)-1),$E217)</f>
        <v/>
      </c>
    </row>
    <row r="218" ht="18" customHeight="1">
      <c r="A218" s="16">
        <f>IF($K218=0,"",ROW()-5)</f>
        <v/>
      </c>
      <c r="B218" s="29" t="n"/>
      <c r="C218" s="18" t="n"/>
      <c r="D218" s="17" t="n"/>
      <c r="E218" s="18" t="n"/>
      <c r="F218" s="18" t="n"/>
      <c r="G218" s="18" t="n"/>
      <c r="H218" s="29" t="n"/>
      <c r="I218" s="20">
        <f>IF($K218=0,"",IF($L218&lt;&gt;"","△ "&amp;$L218,IF($M218=1,"△ A Change with nothing in Stop or undo","○ Clear")))</f>
        <v/>
      </c>
      <c r="K218" s="21">
        <f>IF(COUNTA($B218:$H218)=0,0,1)</f>
        <v/>
      </c>
      <c r="L218" s="21">
        <f>IF($K218=0,"",IF(NOT(ISNUMBER($B218)),"No time",IF(AND(ISNUMBER(Details!$C$13),ISNUMBER(Details!$C$14),OR(AND($B218&lt;Details!$C$13,OR($D218&lt;&gt;"Prepare",$B218&lt;Details!$C$13-1)),AND($B218&gt;Details!$C$14,OR($D218&lt;&gt;"Hold",$B218&gt;Details!$C$14+1)))),"Outside the window, and not a Prepare or Hold within a day of it",IF($B218&lt;MAX($B$5:$B217),"Earlier than the step above",IF(AND($D218&lt;&gt;"Prepare",$D218&lt;&gt;"Check",$D218&lt;&gt;"Change",$D218&lt;&gt;"Hold",$D218&lt;&gt;"Decision"),"Pick a Kind",IF(OR(TRIM($N218)="",ISNUMBER(SEARCH(",",$N218)),ISNUMBER(SEARCH(" and ",$N218)),ISNUMBER(SEARCH(";",$N218)),ISNUMBER(SEARCH("team",$N218)),ISNUMBER(SEARCH("group",$N218))),"Needs one person as Owner",""))))))</f>
        <v/>
      </c>
      <c r="M218" s="21">
        <f>IF(AND($K218=1,$D218="Change",TRIM($G218)=""),1,0)</f>
        <v/>
      </c>
      <c r="N218" s="21">
        <f>IFERROR(LEFT($E218,FIND("(",$E218)-1),$E218)</f>
        <v/>
      </c>
    </row>
    <row r="219" ht="18" customHeight="1">
      <c r="A219" s="16">
        <f>IF($K219=0,"",ROW()-5)</f>
        <v/>
      </c>
      <c r="B219" s="29" t="n"/>
      <c r="C219" s="18" t="n"/>
      <c r="D219" s="17" t="n"/>
      <c r="E219" s="18" t="n"/>
      <c r="F219" s="18" t="n"/>
      <c r="G219" s="18" t="n"/>
      <c r="H219" s="29" t="n"/>
      <c r="I219" s="20">
        <f>IF($K219=0,"",IF($L219&lt;&gt;"","△ "&amp;$L219,IF($M219=1,"△ A Change with nothing in Stop or undo","○ Clear")))</f>
        <v/>
      </c>
      <c r="K219" s="21">
        <f>IF(COUNTA($B219:$H219)=0,0,1)</f>
        <v/>
      </c>
      <c r="L219" s="21">
        <f>IF($K219=0,"",IF(NOT(ISNUMBER($B219)),"No time",IF(AND(ISNUMBER(Details!$C$13),ISNUMBER(Details!$C$14),OR(AND($B219&lt;Details!$C$13,OR($D219&lt;&gt;"Prepare",$B219&lt;Details!$C$13-1)),AND($B219&gt;Details!$C$14,OR($D219&lt;&gt;"Hold",$B219&gt;Details!$C$14+1)))),"Outside the window, and not a Prepare or Hold within a day of it",IF($B219&lt;MAX($B$5:$B218),"Earlier than the step above",IF(AND($D219&lt;&gt;"Prepare",$D219&lt;&gt;"Check",$D219&lt;&gt;"Change",$D219&lt;&gt;"Hold",$D219&lt;&gt;"Decision"),"Pick a Kind",IF(OR(TRIM($N219)="",ISNUMBER(SEARCH(",",$N219)),ISNUMBER(SEARCH(" and ",$N219)),ISNUMBER(SEARCH(";",$N219)),ISNUMBER(SEARCH("team",$N219)),ISNUMBER(SEARCH("group",$N219))),"Needs one person as Owner",""))))))</f>
        <v/>
      </c>
      <c r="M219" s="21">
        <f>IF(AND($K219=1,$D219="Change",TRIM($G219)=""),1,0)</f>
        <v/>
      </c>
      <c r="N219" s="21">
        <f>IFERROR(LEFT($E219,FIND("(",$E219)-1),$E219)</f>
        <v/>
      </c>
    </row>
    <row r="220" ht="18" customHeight="1">
      <c r="A220" s="16">
        <f>IF($K220=0,"",ROW()-5)</f>
        <v/>
      </c>
      <c r="B220" s="29" t="n"/>
      <c r="C220" s="18" t="n"/>
      <c r="D220" s="17" t="n"/>
      <c r="E220" s="18" t="n"/>
      <c r="F220" s="18" t="n"/>
      <c r="G220" s="18" t="n"/>
      <c r="H220" s="29" t="n"/>
      <c r="I220" s="20">
        <f>IF($K220=0,"",IF($L220&lt;&gt;"","△ "&amp;$L220,IF($M220=1,"△ A Change with nothing in Stop or undo","○ Clear")))</f>
        <v/>
      </c>
      <c r="K220" s="21">
        <f>IF(COUNTA($B220:$H220)=0,0,1)</f>
        <v/>
      </c>
      <c r="L220" s="21">
        <f>IF($K220=0,"",IF(NOT(ISNUMBER($B220)),"No time",IF(AND(ISNUMBER(Details!$C$13),ISNUMBER(Details!$C$14),OR(AND($B220&lt;Details!$C$13,OR($D220&lt;&gt;"Prepare",$B220&lt;Details!$C$13-1)),AND($B220&gt;Details!$C$14,OR($D220&lt;&gt;"Hold",$B220&gt;Details!$C$14+1)))),"Outside the window, and not a Prepare or Hold within a day of it",IF($B220&lt;MAX($B$5:$B219),"Earlier than the step above",IF(AND($D220&lt;&gt;"Prepare",$D220&lt;&gt;"Check",$D220&lt;&gt;"Change",$D220&lt;&gt;"Hold",$D220&lt;&gt;"Decision"),"Pick a Kind",IF(OR(TRIM($N220)="",ISNUMBER(SEARCH(",",$N220)),ISNUMBER(SEARCH(" and ",$N220)),ISNUMBER(SEARCH(";",$N220)),ISNUMBER(SEARCH("team",$N220)),ISNUMBER(SEARCH("group",$N220))),"Needs one person as Owner",""))))))</f>
        <v/>
      </c>
      <c r="M220" s="21">
        <f>IF(AND($K220=1,$D220="Change",TRIM($G220)=""),1,0)</f>
        <v/>
      </c>
      <c r="N220" s="21">
        <f>IFERROR(LEFT($E220,FIND("(",$E220)-1),$E220)</f>
        <v/>
      </c>
    </row>
    <row r="221" ht="18" customHeight="1">
      <c r="A221" s="16">
        <f>IF($K221=0,"",ROW()-5)</f>
        <v/>
      </c>
      <c r="B221" s="29" t="n"/>
      <c r="C221" s="18" t="n"/>
      <c r="D221" s="17" t="n"/>
      <c r="E221" s="18" t="n"/>
      <c r="F221" s="18" t="n"/>
      <c r="G221" s="18" t="n"/>
      <c r="H221" s="29" t="n"/>
      <c r="I221" s="20">
        <f>IF($K221=0,"",IF($L221&lt;&gt;"","△ "&amp;$L221,IF($M221=1,"△ A Change with nothing in Stop or undo","○ Clear")))</f>
        <v/>
      </c>
      <c r="K221" s="21">
        <f>IF(COUNTA($B221:$H221)=0,0,1)</f>
        <v/>
      </c>
      <c r="L221" s="21">
        <f>IF($K221=0,"",IF(NOT(ISNUMBER($B221)),"No time",IF(AND(ISNUMBER(Details!$C$13),ISNUMBER(Details!$C$14),OR(AND($B221&lt;Details!$C$13,OR($D221&lt;&gt;"Prepare",$B221&lt;Details!$C$13-1)),AND($B221&gt;Details!$C$14,OR($D221&lt;&gt;"Hold",$B221&gt;Details!$C$14+1)))),"Outside the window, and not a Prepare or Hold within a day of it",IF($B221&lt;MAX($B$5:$B220),"Earlier than the step above",IF(AND($D221&lt;&gt;"Prepare",$D221&lt;&gt;"Check",$D221&lt;&gt;"Change",$D221&lt;&gt;"Hold",$D221&lt;&gt;"Decision"),"Pick a Kind",IF(OR(TRIM($N221)="",ISNUMBER(SEARCH(",",$N221)),ISNUMBER(SEARCH(" and ",$N221)),ISNUMBER(SEARCH(";",$N221)),ISNUMBER(SEARCH("team",$N221)),ISNUMBER(SEARCH("group",$N221))),"Needs one person as Owner",""))))))</f>
        <v/>
      </c>
      <c r="M221" s="21">
        <f>IF(AND($K221=1,$D221="Change",TRIM($G221)=""),1,0)</f>
        <v/>
      </c>
      <c r="N221" s="21">
        <f>IFERROR(LEFT($E221,FIND("(",$E221)-1),$E221)</f>
        <v/>
      </c>
    </row>
    <row r="222" ht="18" customHeight="1">
      <c r="A222" s="16">
        <f>IF($K222=0,"",ROW()-5)</f>
        <v/>
      </c>
      <c r="B222" s="29" t="n"/>
      <c r="C222" s="18" t="n"/>
      <c r="D222" s="17" t="n"/>
      <c r="E222" s="18" t="n"/>
      <c r="F222" s="18" t="n"/>
      <c r="G222" s="18" t="n"/>
      <c r="H222" s="29" t="n"/>
      <c r="I222" s="20">
        <f>IF($K222=0,"",IF($L222&lt;&gt;"","△ "&amp;$L222,IF($M222=1,"△ A Change with nothing in Stop or undo","○ Clear")))</f>
        <v/>
      </c>
      <c r="K222" s="21">
        <f>IF(COUNTA($B222:$H222)=0,0,1)</f>
        <v/>
      </c>
      <c r="L222" s="21">
        <f>IF($K222=0,"",IF(NOT(ISNUMBER($B222)),"No time",IF(AND(ISNUMBER(Details!$C$13),ISNUMBER(Details!$C$14),OR(AND($B222&lt;Details!$C$13,OR($D222&lt;&gt;"Prepare",$B222&lt;Details!$C$13-1)),AND($B222&gt;Details!$C$14,OR($D222&lt;&gt;"Hold",$B222&gt;Details!$C$14+1)))),"Outside the window, and not a Prepare or Hold within a day of it",IF($B222&lt;MAX($B$5:$B221),"Earlier than the step above",IF(AND($D222&lt;&gt;"Prepare",$D222&lt;&gt;"Check",$D222&lt;&gt;"Change",$D222&lt;&gt;"Hold",$D222&lt;&gt;"Decision"),"Pick a Kind",IF(OR(TRIM($N222)="",ISNUMBER(SEARCH(",",$N222)),ISNUMBER(SEARCH(" and ",$N222)),ISNUMBER(SEARCH(";",$N222)),ISNUMBER(SEARCH("team",$N222)),ISNUMBER(SEARCH("group",$N222))),"Needs one person as Owner",""))))))</f>
        <v/>
      </c>
      <c r="M222" s="21">
        <f>IF(AND($K222=1,$D222="Change",TRIM($G222)=""),1,0)</f>
        <v/>
      </c>
      <c r="N222" s="21">
        <f>IFERROR(LEFT($E222,FIND("(",$E222)-1),$E222)</f>
        <v/>
      </c>
    </row>
    <row r="223" ht="18" customHeight="1">
      <c r="A223" s="16">
        <f>IF($K223=0,"",ROW()-5)</f>
        <v/>
      </c>
      <c r="B223" s="29" t="n"/>
      <c r="C223" s="18" t="n"/>
      <c r="D223" s="17" t="n"/>
      <c r="E223" s="18" t="n"/>
      <c r="F223" s="18" t="n"/>
      <c r="G223" s="18" t="n"/>
      <c r="H223" s="29" t="n"/>
      <c r="I223" s="20">
        <f>IF($K223=0,"",IF($L223&lt;&gt;"","△ "&amp;$L223,IF($M223=1,"△ A Change with nothing in Stop or undo","○ Clear")))</f>
        <v/>
      </c>
      <c r="K223" s="21">
        <f>IF(COUNTA($B223:$H223)=0,0,1)</f>
        <v/>
      </c>
      <c r="L223" s="21">
        <f>IF($K223=0,"",IF(NOT(ISNUMBER($B223)),"No time",IF(AND(ISNUMBER(Details!$C$13),ISNUMBER(Details!$C$14),OR(AND($B223&lt;Details!$C$13,OR($D223&lt;&gt;"Prepare",$B223&lt;Details!$C$13-1)),AND($B223&gt;Details!$C$14,OR($D223&lt;&gt;"Hold",$B223&gt;Details!$C$14+1)))),"Outside the window, and not a Prepare or Hold within a day of it",IF($B223&lt;MAX($B$5:$B222),"Earlier than the step above",IF(AND($D223&lt;&gt;"Prepare",$D223&lt;&gt;"Check",$D223&lt;&gt;"Change",$D223&lt;&gt;"Hold",$D223&lt;&gt;"Decision"),"Pick a Kind",IF(OR(TRIM($N223)="",ISNUMBER(SEARCH(",",$N223)),ISNUMBER(SEARCH(" and ",$N223)),ISNUMBER(SEARCH(";",$N223)),ISNUMBER(SEARCH("team",$N223)),ISNUMBER(SEARCH("group",$N223))),"Needs one person as Owner",""))))))</f>
        <v/>
      </c>
      <c r="M223" s="21">
        <f>IF(AND($K223=1,$D223="Change",TRIM($G223)=""),1,0)</f>
        <v/>
      </c>
      <c r="N223" s="21">
        <f>IFERROR(LEFT($E223,FIND("(",$E223)-1),$E223)</f>
        <v/>
      </c>
    </row>
    <row r="224" ht="18" customHeight="1">
      <c r="A224" s="16">
        <f>IF($K224=0,"",ROW()-5)</f>
        <v/>
      </c>
      <c r="B224" s="29" t="n"/>
      <c r="C224" s="18" t="n"/>
      <c r="D224" s="17" t="n"/>
      <c r="E224" s="18" t="n"/>
      <c r="F224" s="18" t="n"/>
      <c r="G224" s="18" t="n"/>
      <c r="H224" s="29" t="n"/>
      <c r="I224" s="20">
        <f>IF($K224=0,"",IF($L224&lt;&gt;"","△ "&amp;$L224,IF($M224=1,"△ A Change with nothing in Stop or undo","○ Clear")))</f>
        <v/>
      </c>
      <c r="K224" s="21">
        <f>IF(COUNTA($B224:$H224)=0,0,1)</f>
        <v/>
      </c>
      <c r="L224" s="21">
        <f>IF($K224=0,"",IF(NOT(ISNUMBER($B224)),"No time",IF(AND(ISNUMBER(Details!$C$13),ISNUMBER(Details!$C$14),OR(AND($B224&lt;Details!$C$13,OR($D224&lt;&gt;"Prepare",$B224&lt;Details!$C$13-1)),AND($B224&gt;Details!$C$14,OR($D224&lt;&gt;"Hold",$B224&gt;Details!$C$14+1)))),"Outside the window, and not a Prepare or Hold within a day of it",IF($B224&lt;MAX($B$5:$B223),"Earlier than the step above",IF(AND($D224&lt;&gt;"Prepare",$D224&lt;&gt;"Check",$D224&lt;&gt;"Change",$D224&lt;&gt;"Hold",$D224&lt;&gt;"Decision"),"Pick a Kind",IF(OR(TRIM($N224)="",ISNUMBER(SEARCH(",",$N224)),ISNUMBER(SEARCH(" and ",$N224)),ISNUMBER(SEARCH(";",$N224)),ISNUMBER(SEARCH("team",$N224)),ISNUMBER(SEARCH("group",$N224))),"Needs one person as Owner",""))))))</f>
        <v/>
      </c>
      <c r="M224" s="21">
        <f>IF(AND($K224=1,$D224="Change",TRIM($G224)=""),1,0)</f>
        <v/>
      </c>
      <c r="N224" s="21">
        <f>IFERROR(LEFT($E224,FIND("(",$E224)-1),$E224)</f>
        <v/>
      </c>
    </row>
    <row r="225" ht="18" customHeight="1">
      <c r="A225" s="16">
        <f>IF($K225=0,"",ROW()-5)</f>
        <v/>
      </c>
      <c r="B225" s="29" t="n"/>
      <c r="C225" s="18" t="n"/>
      <c r="D225" s="17" t="n"/>
      <c r="E225" s="18" t="n"/>
      <c r="F225" s="18" t="n"/>
      <c r="G225" s="18" t="n"/>
      <c r="H225" s="29" t="n"/>
      <c r="I225" s="20">
        <f>IF($K225=0,"",IF($L225&lt;&gt;"","△ "&amp;$L225,IF($M225=1,"△ A Change with nothing in Stop or undo","○ Clear")))</f>
        <v/>
      </c>
      <c r="K225" s="21">
        <f>IF(COUNTA($B225:$H225)=0,0,1)</f>
        <v/>
      </c>
      <c r="L225" s="21">
        <f>IF($K225=0,"",IF(NOT(ISNUMBER($B225)),"No time",IF(AND(ISNUMBER(Details!$C$13),ISNUMBER(Details!$C$14),OR(AND($B225&lt;Details!$C$13,OR($D225&lt;&gt;"Prepare",$B225&lt;Details!$C$13-1)),AND($B225&gt;Details!$C$14,OR($D225&lt;&gt;"Hold",$B225&gt;Details!$C$14+1)))),"Outside the window, and not a Prepare or Hold within a day of it",IF($B225&lt;MAX($B$5:$B224),"Earlier than the step above",IF(AND($D225&lt;&gt;"Prepare",$D225&lt;&gt;"Check",$D225&lt;&gt;"Change",$D225&lt;&gt;"Hold",$D225&lt;&gt;"Decision"),"Pick a Kind",IF(OR(TRIM($N225)="",ISNUMBER(SEARCH(",",$N225)),ISNUMBER(SEARCH(" and ",$N225)),ISNUMBER(SEARCH(";",$N225)),ISNUMBER(SEARCH("team",$N225)),ISNUMBER(SEARCH("group",$N225))),"Needs one person as Owner",""))))))</f>
        <v/>
      </c>
      <c r="M225" s="21">
        <f>IF(AND($K225=1,$D225="Change",TRIM($G225)=""),1,0)</f>
        <v/>
      </c>
      <c r="N225" s="21">
        <f>IFERROR(LEFT($E225,FIND("(",$E225)-1),$E225)</f>
        <v/>
      </c>
    </row>
    <row r="226" ht="18" customHeight="1">
      <c r="A226" s="16">
        <f>IF($K226=0,"",ROW()-5)</f>
        <v/>
      </c>
      <c r="B226" s="29" t="n"/>
      <c r="C226" s="18" t="n"/>
      <c r="D226" s="17" t="n"/>
      <c r="E226" s="18" t="n"/>
      <c r="F226" s="18" t="n"/>
      <c r="G226" s="18" t="n"/>
      <c r="H226" s="29" t="n"/>
      <c r="I226" s="20">
        <f>IF($K226=0,"",IF($L226&lt;&gt;"","△ "&amp;$L226,IF($M226=1,"△ A Change with nothing in Stop or undo","○ Clear")))</f>
        <v/>
      </c>
      <c r="K226" s="21">
        <f>IF(COUNTA($B226:$H226)=0,0,1)</f>
        <v/>
      </c>
      <c r="L226" s="21">
        <f>IF($K226=0,"",IF(NOT(ISNUMBER($B226)),"No time",IF(AND(ISNUMBER(Details!$C$13),ISNUMBER(Details!$C$14),OR(AND($B226&lt;Details!$C$13,OR($D226&lt;&gt;"Prepare",$B226&lt;Details!$C$13-1)),AND($B226&gt;Details!$C$14,OR($D226&lt;&gt;"Hold",$B226&gt;Details!$C$14+1)))),"Outside the window, and not a Prepare or Hold within a day of it",IF($B226&lt;MAX($B$5:$B225),"Earlier than the step above",IF(AND($D226&lt;&gt;"Prepare",$D226&lt;&gt;"Check",$D226&lt;&gt;"Change",$D226&lt;&gt;"Hold",$D226&lt;&gt;"Decision"),"Pick a Kind",IF(OR(TRIM($N226)="",ISNUMBER(SEARCH(",",$N226)),ISNUMBER(SEARCH(" and ",$N226)),ISNUMBER(SEARCH(";",$N226)),ISNUMBER(SEARCH("team",$N226)),ISNUMBER(SEARCH("group",$N226))),"Needs one person as Owner",""))))))</f>
        <v/>
      </c>
      <c r="M226" s="21">
        <f>IF(AND($K226=1,$D226="Change",TRIM($G226)=""),1,0)</f>
        <v/>
      </c>
      <c r="N226" s="21">
        <f>IFERROR(LEFT($E226,FIND("(",$E226)-1),$E226)</f>
        <v/>
      </c>
    </row>
    <row r="227" ht="18" customHeight="1">
      <c r="A227" s="16">
        <f>IF($K227=0,"",ROW()-5)</f>
        <v/>
      </c>
      <c r="B227" s="29" t="n"/>
      <c r="C227" s="18" t="n"/>
      <c r="D227" s="17" t="n"/>
      <c r="E227" s="18" t="n"/>
      <c r="F227" s="18" t="n"/>
      <c r="G227" s="18" t="n"/>
      <c r="H227" s="29" t="n"/>
      <c r="I227" s="20">
        <f>IF($K227=0,"",IF($L227&lt;&gt;"","△ "&amp;$L227,IF($M227=1,"△ A Change with nothing in Stop or undo","○ Clear")))</f>
        <v/>
      </c>
      <c r="K227" s="21">
        <f>IF(COUNTA($B227:$H227)=0,0,1)</f>
        <v/>
      </c>
      <c r="L227" s="21">
        <f>IF($K227=0,"",IF(NOT(ISNUMBER($B227)),"No time",IF(AND(ISNUMBER(Details!$C$13),ISNUMBER(Details!$C$14),OR(AND($B227&lt;Details!$C$13,OR($D227&lt;&gt;"Prepare",$B227&lt;Details!$C$13-1)),AND($B227&gt;Details!$C$14,OR($D227&lt;&gt;"Hold",$B227&gt;Details!$C$14+1)))),"Outside the window, and not a Prepare or Hold within a day of it",IF($B227&lt;MAX($B$5:$B226),"Earlier than the step above",IF(AND($D227&lt;&gt;"Prepare",$D227&lt;&gt;"Check",$D227&lt;&gt;"Change",$D227&lt;&gt;"Hold",$D227&lt;&gt;"Decision"),"Pick a Kind",IF(OR(TRIM($N227)="",ISNUMBER(SEARCH(",",$N227)),ISNUMBER(SEARCH(" and ",$N227)),ISNUMBER(SEARCH(";",$N227)),ISNUMBER(SEARCH("team",$N227)),ISNUMBER(SEARCH("group",$N227))),"Needs one person as Owner",""))))))</f>
        <v/>
      </c>
      <c r="M227" s="21">
        <f>IF(AND($K227=1,$D227="Change",TRIM($G227)=""),1,0)</f>
        <v/>
      </c>
      <c r="N227" s="21">
        <f>IFERROR(LEFT($E227,FIND("(",$E227)-1),$E227)</f>
        <v/>
      </c>
    </row>
    <row r="228" ht="18" customHeight="1">
      <c r="A228" s="16">
        <f>IF($K228=0,"",ROW()-5)</f>
        <v/>
      </c>
      <c r="B228" s="29" t="n"/>
      <c r="C228" s="18" t="n"/>
      <c r="D228" s="17" t="n"/>
      <c r="E228" s="18" t="n"/>
      <c r="F228" s="18" t="n"/>
      <c r="G228" s="18" t="n"/>
      <c r="H228" s="29" t="n"/>
      <c r="I228" s="20">
        <f>IF($K228=0,"",IF($L228&lt;&gt;"","△ "&amp;$L228,IF($M228=1,"△ A Change with nothing in Stop or undo","○ Clear")))</f>
        <v/>
      </c>
      <c r="K228" s="21">
        <f>IF(COUNTA($B228:$H228)=0,0,1)</f>
        <v/>
      </c>
      <c r="L228" s="21">
        <f>IF($K228=0,"",IF(NOT(ISNUMBER($B228)),"No time",IF(AND(ISNUMBER(Details!$C$13),ISNUMBER(Details!$C$14),OR(AND($B228&lt;Details!$C$13,OR($D228&lt;&gt;"Prepare",$B228&lt;Details!$C$13-1)),AND($B228&gt;Details!$C$14,OR($D228&lt;&gt;"Hold",$B228&gt;Details!$C$14+1)))),"Outside the window, and not a Prepare or Hold within a day of it",IF($B228&lt;MAX($B$5:$B227),"Earlier than the step above",IF(AND($D228&lt;&gt;"Prepare",$D228&lt;&gt;"Check",$D228&lt;&gt;"Change",$D228&lt;&gt;"Hold",$D228&lt;&gt;"Decision"),"Pick a Kind",IF(OR(TRIM($N228)="",ISNUMBER(SEARCH(",",$N228)),ISNUMBER(SEARCH(" and ",$N228)),ISNUMBER(SEARCH(";",$N228)),ISNUMBER(SEARCH("team",$N228)),ISNUMBER(SEARCH("group",$N228))),"Needs one person as Owner",""))))))</f>
        <v/>
      </c>
      <c r="M228" s="21">
        <f>IF(AND($K228=1,$D228="Change",TRIM($G228)=""),1,0)</f>
        <v/>
      </c>
      <c r="N228" s="21">
        <f>IFERROR(LEFT($E228,FIND("(",$E228)-1),$E228)</f>
        <v/>
      </c>
    </row>
    <row r="229" ht="18" customHeight="1">
      <c r="A229" s="16">
        <f>IF($K229=0,"",ROW()-5)</f>
        <v/>
      </c>
      <c r="B229" s="29" t="n"/>
      <c r="C229" s="18" t="n"/>
      <c r="D229" s="17" t="n"/>
      <c r="E229" s="18" t="n"/>
      <c r="F229" s="18" t="n"/>
      <c r="G229" s="18" t="n"/>
      <c r="H229" s="29" t="n"/>
      <c r="I229" s="20">
        <f>IF($K229=0,"",IF($L229&lt;&gt;"","△ "&amp;$L229,IF($M229=1,"△ A Change with nothing in Stop or undo","○ Clear")))</f>
        <v/>
      </c>
      <c r="K229" s="21">
        <f>IF(COUNTA($B229:$H229)=0,0,1)</f>
        <v/>
      </c>
      <c r="L229" s="21">
        <f>IF($K229=0,"",IF(NOT(ISNUMBER($B229)),"No time",IF(AND(ISNUMBER(Details!$C$13),ISNUMBER(Details!$C$14),OR(AND($B229&lt;Details!$C$13,OR($D229&lt;&gt;"Prepare",$B229&lt;Details!$C$13-1)),AND($B229&gt;Details!$C$14,OR($D229&lt;&gt;"Hold",$B229&gt;Details!$C$14+1)))),"Outside the window, and not a Prepare or Hold within a day of it",IF($B229&lt;MAX($B$5:$B228),"Earlier than the step above",IF(AND($D229&lt;&gt;"Prepare",$D229&lt;&gt;"Check",$D229&lt;&gt;"Change",$D229&lt;&gt;"Hold",$D229&lt;&gt;"Decision"),"Pick a Kind",IF(OR(TRIM($N229)="",ISNUMBER(SEARCH(",",$N229)),ISNUMBER(SEARCH(" and ",$N229)),ISNUMBER(SEARCH(";",$N229)),ISNUMBER(SEARCH("team",$N229)),ISNUMBER(SEARCH("group",$N229))),"Needs one person as Owner",""))))))</f>
        <v/>
      </c>
      <c r="M229" s="21">
        <f>IF(AND($K229=1,$D229="Change",TRIM($G229)=""),1,0)</f>
        <v/>
      </c>
      <c r="N229" s="21">
        <f>IFERROR(LEFT($E229,FIND("(",$E229)-1),$E229)</f>
        <v/>
      </c>
    </row>
    <row r="230" ht="18" customHeight="1">
      <c r="A230" s="16">
        <f>IF($K230=0,"",ROW()-5)</f>
        <v/>
      </c>
      <c r="B230" s="29" t="n"/>
      <c r="C230" s="18" t="n"/>
      <c r="D230" s="17" t="n"/>
      <c r="E230" s="18" t="n"/>
      <c r="F230" s="18" t="n"/>
      <c r="G230" s="18" t="n"/>
      <c r="H230" s="29" t="n"/>
      <c r="I230" s="20">
        <f>IF($K230=0,"",IF($L230&lt;&gt;"","△ "&amp;$L230,IF($M230=1,"△ A Change with nothing in Stop or undo","○ Clear")))</f>
        <v/>
      </c>
      <c r="K230" s="21">
        <f>IF(COUNTA($B230:$H230)=0,0,1)</f>
        <v/>
      </c>
      <c r="L230" s="21">
        <f>IF($K230=0,"",IF(NOT(ISNUMBER($B230)),"No time",IF(AND(ISNUMBER(Details!$C$13),ISNUMBER(Details!$C$14),OR(AND($B230&lt;Details!$C$13,OR($D230&lt;&gt;"Prepare",$B230&lt;Details!$C$13-1)),AND($B230&gt;Details!$C$14,OR($D230&lt;&gt;"Hold",$B230&gt;Details!$C$14+1)))),"Outside the window, and not a Prepare or Hold within a day of it",IF($B230&lt;MAX($B$5:$B229),"Earlier than the step above",IF(AND($D230&lt;&gt;"Prepare",$D230&lt;&gt;"Check",$D230&lt;&gt;"Change",$D230&lt;&gt;"Hold",$D230&lt;&gt;"Decision"),"Pick a Kind",IF(OR(TRIM($N230)="",ISNUMBER(SEARCH(",",$N230)),ISNUMBER(SEARCH(" and ",$N230)),ISNUMBER(SEARCH(";",$N230)),ISNUMBER(SEARCH("team",$N230)),ISNUMBER(SEARCH("group",$N230))),"Needs one person as Owner",""))))))</f>
        <v/>
      </c>
      <c r="M230" s="21">
        <f>IF(AND($K230=1,$D230="Change",TRIM($G230)=""),1,0)</f>
        <v/>
      </c>
      <c r="N230" s="21">
        <f>IFERROR(LEFT($E230,FIND("(",$E230)-1),$E230)</f>
        <v/>
      </c>
    </row>
    <row r="231" ht="18" customHeight="1">
      <c r="A231" s="16">
        <f>IF($K231=0,"",ROW()-5)</f>
        <v/>
      </c>
      <c r="B231" s="29" t="n"/>
      <c r="C231" s="18" t="n"/>
      <c r="D231" s="17" t="n"/>
      <c r="E231" s="18" t="n"/>
      <c r="F231" s="18" t="n"/>
      <c r="G231" s="18" t="n"/>
      <c r="H231" s="29" t="n"/>
      <c r="I231" s="20">
        <f>IF($K231=0,"",IF($L231&lt;&gt;"","△ "&amp;$L231,IF($M231=1,"△ A Change with nothing in Stop or undo","○ Clear")))</f>
        <v/>
      </c>
      <c r="K231" s="21">
        <f>IF(COUNTA($B231:$H231)=0,0,1)</f>
        <v/>
      </c>
      <c r="L231" s="21">
        <f>IF($K231=0,"",IF(NOT(ISNUMBER($B231)),"No time",IF(AND(ISNUMBER(Details!$C$13),ISNUMBER(Details!$C$14),OR(AND($B231&lt;Details!$C$13,OR($D231&lt;&gt;"Prepare",$B231&lt;Details!$C$13-1)),AND($B231&gt;Details!$C$14,OR($D231&lt;&gt;"Hold",$B231&gt;Details!$C$14+1)))),"Outside the window, and not a Prepare or Hold within a day of it",IF($B231&lt;MAX($B$5:$B230),"Earlier than the step above",IF(AND($D231&lt;&gt;"Prepare",$D231&lt;&gt;"Check",$D231&lt;&gt;"Change",$D231&lt;&gt;"Hold",$D231&lt;&gt;"Decision"),"Pick a Kind",IF(OR(TRIM($N231)="",ISNUMBER(SEARCH(",",$N231)),ISNUMBER(SEARCH(" and ",$N231)),ISNUMBER(SEARCH(";",$N231)),ISNUMBER(SEARCH("team",$N231)),ISNUMBER(SEARCH("group",$N231))),"Needs one person as Owner",""))))))</f>
        <v/>
      </c>
      <c r="M231" s="21">
        <f>IF(AND($K231=1,$D231="Change",TRIM($G231)=""),1,0)</f>
        <v/>
      </c>
      <c r="N231" s="21">
        <f>IFERROR(LEFT($E231,FIND("(",$E231)-1),$E231)</f>
        <v/>
      </c>
    </row>
    <row r="232" ht="18" customHeight="1">
      <c r="A232" s="16">
        <f>IF($K232=0,"",ROW()-5)</f>
        <v/>
      </c>
      <c r="B232" s="29" t="n"/>
      <c r="C232" s="18" t="n"/>
      <c r="D232" s="17" t="n"/>
      <c r="E232" s="18" t="n"/>
      <c r="F232" s="18" t="n"/>
      <c r="G232" s="18" t="n"/>
      <c r="H232" s="29" t="n"/>
      <c r="I232" s="20">
        <f>IF($K232=0,"",IF($L232&lt;&gt;"","△ "&amp;$L232,IF($M232=1,"△ A Change with nothing in Stop or undo","○ Clear")))</f>
        <v/>
      </c>
      <c r="K232" s="21">
        <f>IF(COUNTA($B232:$H232)=0,0,1)</f>
        <v/>
      </c>
      <c r="L232" s="21">
        <f>IF($K232=0,"",IF(NOT(ISNUMBER($B232)),"No time",IF(AND(ISNUMBER(Details!$C$13),ISNUMBER(Details!$C$14),OR(AND($B232&lt;Details!$C$13,OR($D232&lt;&gt;"Prepare",$B232&lt;Details!$C$13-1)),AND($B232&gt;Details!$C$14,OR($D232&lt;&gt;"Hold",$B232&gt;Details!$C$14+1)))),"Outside the window, and not a Prepare or Hold within a day of it",IF($B232&lt;MAX($B$5:$B231),"Earlier than the step above",IF(AND($D232&lt;&gt;"Prepare",$D232&lt;&gt;"Check",$D232&lt;&gt;"Change",$D232&lt;&gt;"Hold",$D232&lt;&gt;"Decision"),"Pick a Kind",IF(OR(TRIM($N232)="",ISNUMBER(SEARCH(",",$N232)),ISNUMBER(SEARCH(" and ",$N232)),ISNUMBER(SEARCH(";",$N232)),ISNUMBER(SEARCH("team",$N232)),ISNUMBER(SEARCH("group",$N232))),"Needs one person as Owner",""))))))</f>
        <v/>
      </c>
      <c r="M232" s="21">
        <f>IF(AND($K232=1,$D232="Change",TRIM($G232)=""),1,0)</f>
        <v/>
      </c>
      <c r="N232" s="21">
        <f>IFERROR(LEFT($E232,FIND("(",$E232)-1),$E232)</f>
        <v/>
      </c>
    </row>
    <row r="233" ht="18" customHeight="1">
      <c r="A233" s="16">
        <f>IF($K233=0,"",ROW()-5)</f>
        <v/>
      </c>
      <c r="B233" s="29" t="n"/>
      <c r="C233" s="18" t="n"/>
      <c r="D233" s="17" t="n"/>
      <c r="E233" s="18" t="n"/>
      <c r="F233" s="18" t="n"/>
      <c r="G233" s="18" t="n"/>
      <c r="H233" s="29" t="n"/>
      <c r="I233" s="20">
        <f>IF($K233=0,"",IF($L233&lt;&gt;"","△ "&amp;$L233,IF($M233=1,"△ A Change with nothing in Stop or undo","○ Clear")))</f>
        <v/>
      </c>
      <c r="K233" s="21">
        <f>IF(COUNTA($B233:$H233)=0,0,1)</f>
        <v/>
      </c>
      <c r="L233" s="21">
        <f>IF($K233=0,"",IF(NOT(ISNUMBER($B233)),"No time",IF(AND(ISNUMBER(Details!$C$13),ISNUMBER(Details!$C$14),OR(AND($B233&lt;Details!$C$13,OR($D233&lt;&gt;"Prepare",$B233&lt;Details!$C$13-1)),AND($B233&gt;Details!$C$14,OR($D233&lt;&gt;"Hold",$B233&gt;Details!$C$14+1)))),"Outside the window, and not a Prepare or Hold within a day of it",IF($B233&lt;MAX($B$5:$B232),"Earlier than the step above",IF(AND($D233&lt;&gt;"Prepare",$D233&lt;&gt;"Check",$D233&lt;&gt;"Change",$D233&lt;&gt;"Hold",$D233&lt;&gt;"Decision"),"Pick a Kind",IF(OR(TRIM($N233)="",ISNUMBER(SEARCH(",",$N233)),ISNUMBER(SEARCH(" and ",$N233)),ISNUMBER(SEARCH(";",$N233)),ISNUMBER(SEARCH("team",$N233)),ISNUMBER(SEARCH("group",$N233))),"Needs one person as Owner",""))))))</f>
        <v/>
      </c>
      <c r="M233" s="21">
        <f>IF(AND($K233=1,$D233="Change",TRIM($G233)=""),1,0)</f>
        <v/>
      </c>
      <c r="N233" s="21">
        <f>IFERROR(LEFT($E233,FIND("(",$E233)-1),$E233)</f>
        <v/>
      </c>
    </row>
    <row r="234" ht="18" customHeight="1">
      <c r="A234" s="16">
        <f>IF($K234=0,"",ROW()-5)</f>
        <v/>
      </c>
      <c r="B234" s="29" t="n"/>
      <c r="C234" s="18" t="n"/>
      <c r="D234" s="17" t="n"/>
      <c r="E234" s="18" t="n"/>
      <c r="F234" s="18" t="n"/>
      <c r="G234" s="18" t="n"/>
      <c r="H234" s="29" t="n"/>
      <c r="I234" s="20">
        <f>IF($K234=0,"",IF($L234&lt;&gt;"","△ "&amp;$L234,IF($M234=1,"△ A Change with nothing in Stop or undo","○ Clear")))</f>
        <v/>
      </c>
      <c r="K234" s="21">
        <f>IF(COUNTA($B234:$H234)=0,0,1)</f>
        <v/>
      </c>
      <c r="L234" s="21">
        <f>IF($K234=0,"",IF(NOT(ISNUMBER($B234)),"No time",IF(AND(ISNUMBER(Details!$C$13),ISNUMBER(Details!$C$14),OR(AND($B234&lt;Details!$C$13,OR($D234&lt;&gt;"Prepare",$B234&lt;Details!$C$13-1)),AND($B234&gt;Details!$C$14,OR($D234&lt;&gt;"Hold",$B234&gt;Details!$C$14+1)))),"Outside the window, and not a Prepare or Hold within a day of it",IF($B234&lt;MAX($B$5:$B233),"Earlier than the step above",IF(AND($D234&lt;&gt;"Prepare",$D234&lt;&gt;"Check",$D234&lt;&gt;"Change",$D234&lt;&gt;"Hold",$D234&lt;&gt;"Decision"),"Pick a Kind",IF(OR(TRIM($N234)="",ISNUMBER(SEARCH(",",$N234)),ISNUMBER(SEARCH(" and ",$N234)),ISNUMBER(SEARCH(";",$N234)),ISNUMBER(SEARCH("team",$N234)),ISNUMBER(SEARCH("group",$N234))),"Needs one person as Owner",""))))))</f>
        <v/>
      </c>
      <c r="M234" s="21">
        <f>IF(AND($K234=1,$D234="Change",TRIM($G234)=""),1,0)</f>
        <v/>
      </c>
      <c r="N234" s="21">
        <f>IFERROR(LEFT($E234,FIND("(",$E234)-1),$E234)</f>
        <v/>
      </c>
    </row>
    <row r="235" ht="18" customHeight="1">
      <c r="A235" s="16">
        <f>IF($K235=0,"",ROW()-5)</f>
        <v/>
      </c>
      <c r="B235" s="29" t="n"/>
      <c r="C235" s="18" t="n"/>
      <c r="D235" s="17" t="n"/>
      <c r="E235" s="18" t="n"/>
      <c r="F235" s="18" t="n"/>
      <c r="G235" s="18" t="n"/>
      <c r="H235" s="29" t="n"/>
      <c r="I235" s="20">
        <f>IF($K235=0,"",IF($L235&lt;&gt;"","△ "&amp;$L235,IF($M235=1,"△ A Change with nothing in Stop or undo","○ Clear")))</f>
        <v/>
      </c>
      <c r="K235" s="21">
        <f>IF(COUNTA($B235:$H235)=0,0,1)</f>
        <v/>
      </c>
      <c r="L235" s="21">
        <f>IF($K235=0,"",IF(NOT(ISNUMBER($B235)),"No time",IF(AND(ISNUMBER(Details!$C$13),ISNUMBER(Details!$C$14),OR(AND($B235&lt;Details!$C$13,OR($D235&lt;&gt;"Prepare",$B235&lt;Details!$C$13-1)),AND($B235&gt;Details!$C$14,OR($D235&lt;&gt;"Hold",$B235&gt;Details!$C$14+1)))),"Outside the window, and not a Prepare or Hold within a day of it",IF($B235&lt;MAX($B$5:$B234),"Earlier than the step above",IF(AND($D235&lt;&gt;"Prepare",$D235&lt;&gt;"Check",$D235&lt;&gt;"Change",$D235&lt;&gt;"Hold",$D235&lt;&gt;"Decision"),"Pick a Kind",IF(OR(TRIM($N235)="",ISNUMBER(SEARCH(",",$N235)),ISNUMBER(SEARCH(" and ",$N235)),ISNUMBER(SEARCH(";",$N235)),ISNUMBER(SEARCH("team",$N235)),ISNUMBER(SEARCH("group",$N235))),"Needs one person as Owner",""))))))</f>
        <v/>
      </c>
      <c r="M235" s="21">
        <f>IF(AND($K235=1,$D235="Change",TRIM($G235)=""),1,0)</f>
        <v/>
      </c>
      <c r="N235" s="21">
        <f>IFERROR(LEFT($E235,FIND("(",$E235)-1),$E235)</f>
        <v/>
      </c>
    </row>
    <row r="236" ht="18" customHeight="1">
      <c r="A236" s="16">
        <f>IF($K236=0,"",ROW()-5)</f>
        <v/>
      </c>
      <c r="B236" s="29" t="n"/>
      <c r="C236" s="18" t="n"/>
      <c r="D236" s="17" t="n"/>
      <c r="E236" s="18" t="n"/>
      <c r="F236" s="18" t="n"/>
      <c r="G236" s="18" t="n"/>
      <c r="H236" s="29" t="n"/>
      <c r="I236" s="20">
        <f>IF($K236=0,"",IF($L236&lt;&gt;"","△ "&amp;$L236,IF($M236=1,"△ A Change with nothing in Stop or undo","○ Clear")))</f>
        <v/>
      </c>
      <c r="K236" s="21">
        <f>IF(COUNTA($B236:$H236)=0,0,1)</f>
        <v/>
      </c>
      <c r="L236" s="21">
        <f>IF($K236=0,"",IF(NOT(ISNUMBER($B236)),"No time",IF(AND(ISNUMBER(Details!$C$13),ISNUMBER(Details!$C$14),OR(AND($B236&lt;Details!$C$13,OR($D236&lt;&gt;"Prepare",$B236&lt;Details!$C$13-1)),AND($B236&gt;Details!$C$14,OR($D236&lt;&gt;"Hold",$B236&gt;Details!$C$14+1)))),"Outside the window, and not a Prepare or Hold within a day of it",IF($B236&lt;MAX($B$5:$B235),"Earlier than the step above",IF(AND($D236&lt;&gt;"Prepare",$D236&lt;&gt;"Check",$D236&lt;&gt;"Change",$D236&lt;&gt;"Hold",$D236&lt;&gt;"Decision"),"Pick a Kind",IF(OR(TRIM($N236)="",ISNUMBER(SEARCH(",",$N236)),ISNUMBER(SEARCH(" and ",$N236)),ISNUMBER(SEARCH(";",$N236)),ISNUMBER(SEARCH("team",$N236)),ISNUMBER(SEARCH("group",$N236))),"Needs one person as Owner",""))))))</f>
        <v/>
      </c>
      <c r="M236" s="21">
        <f>IF(AND($K236=1,$D236="Change",TRIM($G236)=""),1,0)</f>
        <v/>
      </c>
      <c r="N236" s="21">
        <f>IFERROR(LEFT($E236,FIND("(",$E236)-1),$E236)</f>
        <v/>
      </c>
    </row>
    <row r="237" ht="18" customHeight="1">
      <c r="A237" s="16">
        <f>IF($K237=0,"",ROW()-5)</f>
        <v/>
      </c>
      <c r="B237" s="29" t="n"/>
      <c r="C237" s="18" t="n"/>
      <c r="D237" s="17" t="n"/>
      <c r="E237" s="18" t="n"/>
      <c r="F237" s="18" t="n"/>
      <c r="G237" s="18" t="n"/>
      <c r="H237" s="29" t="n"/>
      <c r="I237" s="20">
        <f>IF($K237=0,"",IF($L237&lt;&gt;"","△ "&amp;$L237,IF($M237=1,"△ A Change with nothing in Stop or undo","○ Clear")))</f>
        <v/>
      </c>
      <c r="K237" s="21">
        <f>IF(COUNTA($B237:$H237)=0,0,1)</f>
        <v/>
      </c>
      <c r="L237" s="21">
        <f>IF($K237=0,"",IF(NOT(ISNUMBER($B237)),"No time",IF(AND(ISNUMBER(Details!$C$13),ISNUMBER(Details!$C$14),OR(AND($B237&lt;Details!$C$13,OR($D237&lt;&gt;"Prepare",$B237&lt;Details!$C$13-1)),AND($B237&gt;Details!$C$14,OR($D237&lt;&gt;"Hold",$B237&gt;Details!$C$14+1)))),"Outside the window, and not a Prepare or Hold within a day of it",IF($B237&lt;MAX($B$5:$B236),"Earlier than the step above",IF(AND($D237&lt;&gt;"Prepare",$D237&lt;&gt;"Check",$D237&lt;&gt;"Change",$D237&lt;&gt;"Hold",$D237&lt;&gt;"Decision"),"Pick a Kind",IF(OR(TRIM($N237)="",ISNUMBER(SEARCH(",",$N237)),ISNUMBER(SEARCH(" and ",$N237)),ISNUMBER(SEARCH(";",$N237)),ISNUMBER(SEARCH("team",$N237)),ISNUMBER(SEARCH("group",$N237))),"Needs one person as Owner",""))))))</f>
        <v/>
      </c>
      <c r="M237" s="21">
        <f>IF(AND($K237=1,$D237="Change",TRIM($G237)=""),1,0)</f>
        <v/>
      </c>
      <c r="N237" s="21">
        <f>IFERROR(LEFT($E237,FIND("(",$E237)-1),$E237)</f>
        <v/>
      </c>
    </row>
    <row r="238" ht="18" customHeight="1">
      <c r="A238" s="16">
        <f>IF($K238=0,"",ROW()-5)</f>
        <v/>
      </c>
      <c r="B238" s="29" t="n"/>
      <c r="C238" s="18" t="n"/>
      <c r="D238" s="17" t="n"/>
      <c r="E238" s="18" t="n"/>
      <c r="F238" s="18" t="n"/>
      <c r="G238" s="18" t="n"/>
      <c r="H238" s="29" t="n"/>
      <c r="I238" s="20">
        <f>IF($K238=0,"",IF($L238&lt;&gt;"","△ "&amp;$L238,IF($M238=1,"△ A Change with nothing in Stop or undo","○ Clear")))</f>
        <v/>
      </c>
      <c r="K238" s="21">
        <f>IF(COUNTA($B238:$H238)=0,0,1)</f>
        <v/>
      </c>
      <c r="L238" s="21">
        <f>IF($K238=0,"",IF(NOT(ISNUMBER($B238)),"No time",IF(AND(ISNUMBER(Details!$C$13),ISNUMBER(Details!$C$14),OR(AND($B238&lt;Details!$C$13,OR($D238&lt;&gt;"Prepare",$B238&lt;Details!$C$13-1)),AND($B238&gt;Details!$C$14,OR($D238&lt;&gt;"Hold",$B238&gt;Details!$C$14+1)))),"Outside the window, and not a Prepare or Hold within a day of it",IF($B238&lt;MAX($B$5:$B237),"Earlier than the step above",IF(AND($D238&lt;&gt;"Prepare",$D238&lt;&gt;"Check",$D238&lt;&gt;"Change",$D238&lt;&gt;"Hold",$D238&lt;&gt;"Decision"),"Pick a Kind",IF(OR(TRIM($N238)="",ISNUMBER(SEARCH(",",$N238)),ISNUMBER(SEARCH(" and ",$N238)),ISNUMBER(SEARCH(";",$N238)),ISNUMBER(SEARCH("team",$N238)),ISNUMBER(SEARCH("group",$N238))),"Needs one person as Owner",""))))))</f>
        <v/>
      </c>
      <c r="M238" s="21">
        <f>IF(AND($K238=1,$D238="Change",TRIM($G238)=""),1,0)</f>
        <v/>
      </c>
      <c r="N238" s="21">
        <f>IFERROR(LEFT($E238,FIND("(",$E238)-1),$E238)</f>
        <v/>
      </c>
    </row>
    <row r="239" ht="18" customHeight="1">
      <c r="A239" s="16">
        <f>IF($K239=0,"",ROW()-5)</f>
        <v/>
      </c>
      <c r="B239" s="29" t="n"/>
      <c r="C239" s="18" t="n"/>
      <c r="D239" s="17" t="n"/>
      <c r="E239" s="18" t="n"/>
      <c r="F239" s="18" t="n"/>
      <c r="G239" s="18" t="n"/>
      <c r="H239" s="29" t="n"/>
      <c r="I239" s="20">
        <f>IF($K239=0,"",IF($L239&lt;&gt;"","△ "&amp;$L239,IF($M239=1,"△ A Change with nothing in Stop or undo","○ Clear")))</f>
        <v/>
      </c>
      <c r="K239" s="21">
        <f>IF(COUNTA($B239:$H239)=0,0,1)</f>
        <v/>
      </c>
      <c r="L239" s="21">
        <f>IF($K239=0,"",IF(NOT(ISNUMBER($B239)),"No time",IF(AND(ISNUMBER(Details!$C$13),ISNUMBER(Details!$C$14),OR(AND($B239&lt;Details!$C$13,OR($D239&lt;&gt;"Prepare",$B239&lt;Details!$C$13-1)),AND($B239&gt;Details!$C$14,OR($D239&lt;&gt;"Hold",$B239&gt;Details!$C$14+1)))),"Outside the window, and not a Prepare or Hold within a day of it",IF($B239&lt;MAX($B$5:$B238),"Earlier than the step above",IF(AND($D239&lt;&gt;"Prepare",$D239&lt;&gt;"Check",$D239&lt;&gt;"Change",$D239&lt;&gt;"Hold",$D239&lt;&gt;"Decision"),"Pick a Kind",IF(OR(TRIM($N239)="",ISNUMBER(SEARCH(",",$N239)),ISNUMBER(SEARCH(" and ",$N239)),ISNUMBER(SEARCH(";",$N239)),ISNUMBER(SEARCH("team",$N239)),ISNUMBER(SEARCH("group",$N239))),"Needs one person as Owner",""))))))</f>
        <v/>
      </c>
      <c r="M239" s="21">
        <f>IF(AND($K239=1,$D239="Change",TRIM($G239)=""),1,0)</f>
        <v/>
      </c>
      <c r="N239" s="21">
        <f>IFERROR(LEFT($E239,FIND("(",$E239)-1),$E239)</f>
        <v/>
      </c>
    </row>
    <row r="240" ht="18" customHeight="1">
      <c r="A240" s="16">
        <f>IF($K240=0,"",ROW()-5)</f>
        <v/>
      </c>
      <c r="B240" s="29" t="n"/>
      <c r="C240" s="18" t="n"/>
      <c r="D240" s="17" t="n"/>
      <c r="E240" s="18" t="n"/>
      <c r="F240" s="18" t="n"/>
      <c r="G240" s="18" t="n"/>
      <c r="H240" s="29" t="n"/>
      <c r="I240" s="20">
        <f>IF($K240=0,"",IF($L240&lt;&gt;"","△ "&amp;$L240,IF($M240=1,"△ A Change with nothing in Stop or undo","○ Clear")))</f>
        <v/>
      </c>
      <c r="K240" s="21">
        <f>IF(COUNTA($B240:$H240)=0,0,1)</f>
        <v/>
      </c>
      <c r="L240" s="21">
        <f>IF($K240=0,"",IF(NOT(ISNUMBER($B240)),"No time",IF(AND(ISNUMBER(Details!$C$13),ISNUMBER(Details!$C$14),OR(AND($B240&lt;Details!$C$13,OR($D240&lt;&gt;"Prepare",$B240&lt;Details!$C$13-1)),AND($B240&gt;Details!$C$14,OR($D240&lt;&gt;"Hold",$B240&gt;Details!$C$14+1)))),"Outside the window, and not a Prepare or Hold within a day of it",IF($B240&lt;MAX($B$5:$B239),"Earlier than the step above",IF(AND($D240&lt;&gt;"Prepare",$D240&lt;&gt;"Check",$D240&lt;&gt;"Change",$D240&lt;&gt;"Hold",$D240&lt;&gt;"Decision"),"Pick a Kind",IF(OR(TRIM($N240)="",ISNUMBER(SEARCH(",",$N240)),ISNUMBER(SEARCH(" and ",$N240)),ISNUMBER(SEARCH(";",$N240)),ISNUMBER(SEARCH("team",$N240)),ISNUMBER(SEARCH("group",$N240))),"Needs one person as Owner",""))))))</f>
        <v/>
      </c>
      <c r="M240" s="21">
        <f>IF(AND($K240=1,$D240="Change",TRIM($G240)=""),1,0)</f>
        <v/>
      </c>
      <c r="N240" s="21">
        <f>IFERROR(LEFT($E240,FIND("(",$E240)-1),$E240)</f>
        <v/>
      </c>
    </row>
    <row r="241" ht="18" customHeight="1">
      <c r="A241" s="16">
        <f>IF($K241=0,"",ROW()-5)</f>
        <v/>
      </c>
      <c r="B241" s="29" t="n"/>
      <c r="C241" s="18" t="n"/>
      <c r="D241" s="17" t="n"/>
      <c r="E241" s="18" t="n"/>
      <c r="F241" s="18" t="n"/>
      <c r="G241" s="18" t="n"/>
      <c r="H241" s="29" t="n"/>
      <c r="I241" s="20">
        <f>IF($K241=0,"",IF($L241&lt;&gt;"","△ "&amp;$L241,IF($M241=1,"△ A Change with nothing in Stop or undo","○ Clear")))</f>
        <v/>
      </c>
      <c r="K241" s="21">
        <f>IF(COUNTA($B241:$H241)=0,0,1)</f>
        <v/>
      </c>
      <c r="L241" s="21">
        <f>IF($K241=0,"",IF(NOT(ISNUMBER($B241)),"No time",IF(AND(ISNUMBER(Details!$C$13),ISNUMBER(Details!$C$14),OR(AND($B241&lt;Details!$C$13,OR($D241&lt;&gt;"Prepare",$B241&lt;Details!$C$13-1)),AND($B241&gt;Details!$C$14,OR($D241&lt;&gt;"Hold",$B241&gt;Details!$C$14+1)))),"Outside the window, and not a Prepare or Hold within a day of it",IF($B241&lt;MAX($B$5:$B240),"Earlier than the step above",IF(AND($D241&lt;&gt;"Prepare",$D241&lt;&gt;"Check",$D241&lt;&gt;"Change",$D241&lt;&gt;"Hold",$D241&lt;&gt;"Decision"),"Pick a Kind",IF(OR(TRIM($N241)="",ISNUMBER(SEARCH(",",$N241)),ISNUMBER(SEARCH(" and ",$N241)),ISNUMBER(SEARCH(";",$N241)),ISNUMBER(SEARCH("team",$N241)),ISNUMBER(SEARCH("group",$N241))),"Needs one person as Owner",""))))))</f>
        <v/>
      </c>
      <c r="M241" s="21">
        <f>IF(AND($K241=1,$D241="Change",TRIM($G241)=""),1,0)</f>
        <v/>
      </c>
      <c r="N241" s="21">
        <f>IFERROR(LEFT($E241,FIND("(",$E241)-1),$E241)</f>
        <v/>
      </c>
    </row>
    <row r="242" ht="18" customHeight="1">
      <c r="A242" s="16">
        <f>IF($K242=0,"",ROW()-5)</f>
        <v/>
      </c>
      <c r="B242" s="29" t="n"/>
      <c r="C242" s="18" t="n"/>
      <c r="D242" s="17" t="n"/>
      <c r="E242" s="18" t="n"/>
      <c r="F242" s="18" t="n"/>
      <c r="G242" s="18" t="n"/>
      <c r="H242" s="29" t="n"/>
      <c r="I242" s="20">
        <f>IF($K242=0,"",IF($L242&lt;&gt;"","△ "&amp;$L242,IF($M242=1,"△ A Change with nothing in Stop or undo","○ Clear")))</f>
        <v/>
      </c>
      <c r="K242" s="21">
        <f>IF(COUNTA($B242:$H242)=0,0,1)</f>
        <v/>
      </c>
      <c r="L242" s="21">
        <f>IF($K242=0,"",IF(NOT(ISNUMBER($B242)),"No time",IF(AND(ISNUMBER(Details!$C$13),ISNUMBER(Details!$C$14),OR(AND($B242&lt;Details!$C$13,OR($D242&lt;&gt;"Prepare",$B242&lt;Details!$C$13-1)),AND($B242&gt;Details!$C$14,OR($D242&lt;&gt;"Hold",$B242&gt;Details!$C$14+1)))),"Outside the window, and not a Prepare or Hold within a day of it",IF($B242&lt;MAX($B$5:$B241),"Earlier than the step above",IF(AND($D242&lt;&gt;"Prepare",$D242&lt;&gt;"Check",$D242&lt;&gt;"Change",$D242&lt;&gt;"Hold",$D242&lt;&gt;"Decision"),"Pick a Kind",IF(OR(TRIM($N242)="",ISNUMBER(SEARCH(",",$N242)),ISNUMBER(SEARCH(" and ",$N242)),ISNUMBER(SEARCH(";",$N242)),ISNUMBER(SEARCH("team",$N242)),ISNUMBER(SEARCH("group",$N242))),"Needs one person as Owner",""))))))</f>
        <v/>
      </c>
      <c r="M242" s="21">
        <f>IF(AND($K242=1,$D242="Change",TRIM($G242)=""),1,0)</f>
        <v/>
      </c>
      <c r="N242" s="21">
        <f>IFERROR(LEFT($E242,FIND("(",$E242)-1),$E242)</f>
        <v/>
      </c>
    </row>
    <row r="243" ht="18" customHeight="1">
      <c r="A243" s="16">
        <f>IF($K243=0,"",ROW()-5)</f>
        <v/>
      </c>
      <c r="B243" s="29" t="n"/>
      <c r="C243" s="18" t="n"/>
      <c r="D243" s="17" t="n"/>
      <c r="E243" s="18" t="n"/>
      <c r="F243" s="18" t="n"/>
      <c r="G243" s="18" t="n"/>
      <c r="H243" s="29" t="n"/>
      <c r="I243" s="20">
        <f>IF($K243=0,"",IF($L243&lt;&gt;"","△ "&amp;$L243,IF($M243=1,"△ A Change with nothing in Stop or undo","○ Clear")))</f>
        <v/>
      </c>
      <c r="K243" s="21">
        <f>IF(COUNTA($B243:$H243)=0,0,1)</f>
        <v/>
      </c>
      <c r="L243" s="21">
        <f>IF($K243=0,"",IF(NOT(ISNUMBER($B243)),"No time",IF(AND(ISNUMBER(Details!$C$13),ISNUMBER(Details!$C$14),OR(AND($B243&lt;Details!$C$13,OR($D243&lt;&gt;"Prepare",$B243&lt;Details!$C$13-1)),AND($B243&gt;Details!$C$14,OR($D243&lt;&gt;"Hold",$B243&gt;Details!$C$14+1)))),"Outside the window, and not a Prepare or Hold within a day of it",IF($B243&lt;MAX($B$5:$B242),"Earlier than the step above",IF(AND($D243&lt;&gt;"Prepare",$D243&lt;&gt;"Check",$D243&lt;&gt;"Change",$D243&lt;&gt;"Hold",$D243&lt;&gt;"Decision"),"Pick a Kind",IF(OR(TRIM($N243)="",ISNUMBER(SEARCH(",",$N243)),ISNUMBER(SEARCH(" and ",$N243)),ISNUMBER(SEARCH(";",$N243)),ISNUMBER(SEARCH("team",$N243)),ISNUMBER(SEARCH("group",$N243))),"Needs one person as Owner",""))))))</f>
        <v/>
      </c>
      <c r="M243" s="21">
        <f>IF(AND($K243=1,$D243="Change",TRIM($G243)=""),1,0)</f>
        <v/>
      </c>
      <c r="N243" s="21">
        <f>IFERROR(LEFT($E243,FIND("(",$E243)-1),$E243)</f>
        <v/>
      </c>
    </row>
    <row r="244" ht="18" customHeight="1">
      <c r="A244" s="16">
        <f>IF($K244=0,"",ROW()-5)</f>
        <v/>
      </c>
      <c r="B244" s="29" t="n"/>
      <c r="C244" s="18" t="n"/>
      <c r="D244" s="17" t="n"/>
      <c r="E244" s="18" t="n"/>
      <c r="F244" s="18" t="n"/>
      <c r="G244" s="18" t="n"/>
      <c r="H244" s="29" t="n"/>
      <c r="I244" s="20">
        <f>IF($K244=0,"",IF($L244&lt;&gt;"","△ "&amp;$L244,IF($M244=1,"△ A Change with nothing in Stop or undo","○ Clear")))</f>
        <v/>
      </c>
      <c r="K244" s="21">
        <f>IF(COUNTA($B244:$H244)=0,0,1)</f>
        <v/>
      </c>
      <c r="L244" s="21">
        <f>IF($K244=0,"",IF(NOT(ISNUMBER($B244)),"No time",IF(AND(ISNUMBER(Details!$C$13),ISNUMBER(Details!$C$14),OR(AND($B244&lt;Details!$C$13,OR($D244&lt;&gt;"Prepare",$B244&lt;Details!$C$13-1)),AND($B244&gt;Details!$C$14,OR($D244&lt;&gt;"Hold",$B244&gt;Details!$C$14+1)))),"Outside the window, and not a Prepare or Hold within a day of it",IF($B244&lt;MAX($B$5:$B243),"Earlier than the step above",IF(AND($D244&lt;&gt;"Prepare",$D244&lt;&gt;"Check",$D244&lt;&gt;"Change",$D244&lt;&gt;"Hold",$D244&lt;&gt;"Decision"),"Pick a Kind",IF(OR(TRIM($N244)="",ISNUMBER(SEARCH(",",$N244)),ISNUMBER(SEARCH(" and ",$N244)),ISNUMBER(SEARCH(";",$N244)),ISNUMBER(SEARCH("team",$N244)),ISNUMBER(SEARCH("group",$N244))),"Needs one person as Owner",""))))))</f>
        <v/>
      </c>
      <c r="M244" s="21">
        <f>IF(AND($K244=1,$D244="Change",TRIM($G244)=""),1,0)</f>
        <v/>
      </c>
      <c r="N244" s="21">
        <f>IFERROR(LEFT($E244,FIND("(",$E244)-1),$E244)</f>
        <v/>
      </c>
    </row>
    <row r="245" ht="18" customHeight="1">
      <c r="A245" s="16">
        <f>IF($K245=0,"",ROW()-5)</f>
        <v/>
      </c>
      <c r="B245" s="29" t="n"/>
      <c r="C245" s="18" t="n"/>
      <c r="D245" s="17" t="n"/>
      <c r="E245" s="18" t="n"/>
      <c r="F245" s="18" t="n"/>
      <c r="G245" s="18" t="n"/>
      <c r="H245" s="29" t="n"/>
      <c r="I245" s="20">
        <f>IF($K245=0,"",IF($L245&lt;&gt;"","△ "&amp;$L245,IF($M245=1,"△ A Change with nothing in Stop or undo","○ Clear")))</f>
        <v/>
      </c>
      <c r="K245" s="21">
        <f>IF(COUNTA($B245:$H245)=0,0,1)</f>
        <v/>
      </c>
      <c r="L245" s="21">
        <f>IF($K245=0,"",IF(NOT(ISNUMBER($B245)),"No time",IF(AND(ISNUMBER(Details!$C$13),ISNUMBER(Details!$C$14),OR(AND($B245&lt;Details!$C$13,OR($D245&lt;&gt;"Prepare",$B245&lt;Details!$C$13-1)),AND($B245&gt;Details!$C$14,OR($D245&lt;&gt;"Hold",$B245&gt;Details!$C$14+1)))),"Outside the window, and not a Prepare or Hold within a day of it",IF($B245&lt;MAX($B$5:$B244),"Earlier than the step above",IF(AND($D245&lt;&gt;"Prepare",$D245&lt;&gt;"Check",$D245&lt;&gt;"Change",$D245&lt;&gt;"Hold",$D245&lt;&gt;"Decision"),"Pick a Kind",IF(OR(TRIM($N245)="",ISNUMBER(SEARCH(",",$N245)),ISNUMBER(SEARCH(" and ",$N245)),ISNUMBER(SEARCH(";",$N245)),ISNUMBER(SEARCH("team",$N245)),ISNUMBER(SEARCH("group",$N245))),"Needs one person as Owner",""))))))</f>
        <v/>
      </c>
      <c r="M245" s="21">
        <f>IF(AND($K245=1,$D245="Change",TRIM($G245)=""),1,0)</f>
        <v/>
      </c>
      <c r="N245" s="21">
        <f>IFERROR(LEFT($E245,FIND("(",$E245)-1),$E245)</f>
        <v/>
      </c>
    </row>
    <row r="246" ht="18" customHeight="1">
      <c r="A246" s="16">
        <f>IF($K246=0,"",ROW()-5)</f>
        <v/>
      </c>
      <c r="B246" s="29" t="n"/>
      <c r="C246" s="18" t="n"/>
      <c r="D246" s="17" t="n"/>
      <c r="E246" s="18" t="n"/>
      <c r="F246" s="18" t="n"/>
      <c r="G246" s="18" t="n"/>
      <c r="H246" s="29" t="n"/>
      <c r="I246" s="20">
        <f>IF($K246=0,"",IF($L246&lt;&gt;"","△ "&amp;$L246,IF($M246=1,"△ A Change with nothing in Stop or undo","○ Clear")))</f>
        <v/>
      </c>
      <c r="K246" s="21">
        <f>IF(COUNTA($B246:$H246)=0,0,1)</f>
        <v/>
      </c>
      <c r="L246" s="21">
        <f>IF($K246=0,"",IF(NOT(ISNUMBER($B246)),"No time",IF(AND(ISNUMBER(Details!$C$13),ISNUMBER(Details!$C$14),OR(AND($B246&lt;Details!$C$13,OR($D246&lt;&gt;"Prepare",$B246&lt;Details!$C$13-1)),AND($B246&gt;Details!$C$14,OR($D246&lt;&gt;"Hold",$B246&gt;Details!$C$14+1)))),"Outside the window, and not a Prepare or Hold within a day of it",IF($B246&lt;MAX($B$5:$B245),"Earlier than the step above",IF(AND($D246&lt;&gt;"Prepare",$D246&lt;&gt;"Check",$D246&lt;&gt;"Change",$D246&lt;&gt;"Hold",$D246&lt;&gt;"Decision"),"Pick a Kind",IF(OR(TRIM($N246)="",ISNUMBER(SEARCH(",",$N246)),ISNUMBER(SEARCH(" and ",$N246)),ISNUMBER(SEARCH(";",$N246)),ISNUMBER(SEARCH("team",$N246)),ISNUMBER(SEARCH("group",$N246))),"Needs one person as Owner",""))))))</f>
        <v/>
      </c>
      <c r="M246" s="21">
        <f>IF(AND($K246=1,$D246="Change",TRIM($G246)=""),1,0)</f>
        <v/>
      </c>
      <c r="N246" s="21">
        <f>IFERROR(LEFT($E246,FIND("(",$E246)-1),$E246)</f>
        <v/>
      </c>
    </row>
    <row r="247" ht="18" customHeight="1">
      <c r="A247" s="16">
        <f>IF($K247=0,"",ROW()-5)</f>
        <v/>
      </c>
      <c r="B247" s="29" t="n"/>
      <c r="C247" s="18" t="n"/>
      <c r="D247" s="17" t="n"/>
      <c r="E247" s="18" t="n"/>
      <c r="F247" s="18" t="n"/>
      <c r="G247" s="18" t="n"/>
      <c r="H247" s="29" t="n"/>
      <c r="I247" s="20">
        <f>IF($K247=0,"",IF($L247&lt;&gt;"","△ "&amp;$L247,IF($M247=1,"△ A Change with nothing in Stop or undo","○ Clear")))</f>
        <v/>
      </c>
      <c r="K247" s="21">
        <f>IF(COUNTA($B247:$H247)=0,0,1)</f>
        <v/>
      </c>
      <c r="L247" s="21">
        <f>IF($K247=0,"",IF(NOT(ISNUMBER($B247)),"No time",IF(AND(ISNUMBER(Details!$C$13),ISNUMBER(Details!$C$14),OR(AND($B247&lt;Details!$C$13,OR($D247&lt;&gt;"Prepare",$B247&lt;Details!$C$13-1)),AND($B247&gt;Details!$C$14,OR($D247&lt;&gt;"Hold",$B247&gt;Details!$C$14+1)))),"Outside the window, and not a Prepare or Hold within a day of it",IF($B247&lt;MAX($B$5:$B246),"Earlier than the step above",IF(AND($D247&lt;&gt;"Prepare",$D247&lt;&gt;"Check",$D247&lt;&gt;"Change",$D247&lt;&gt;"Hold",$D247&lt;&gt;"Decision"),"Pick a Kind",IF(OR(TRIM($N247)="",ISNUMBER(SEARCH(",",$N247)),ISNUMBER(SEARCH(" and ",$N247)),ISNUMBER(SEARCH(";",$N247)),ISNUMBER(SEARCH("team",$N247)),ISNUMBER(SEARCH("group",$N247))),"Needs one person as Owner",""))))))</f>
        <v/>
      </c>
      <c r="M247" s="21">
        <f>IF(AND($K247=1,$D247="Change",TRIM($G247)=""),1,0)</f>
        <v/>
      </c>
      <c r="N247" s="21">
        <f>IFERROR(LEFT($E247,FIND("(",$E247)-1),$E247)</f>
        <v/>
      </c>
    </row>
    <row r="248" ht="18" customHeight="1">
      <c r="A248" s="16">
        <f>IF($K248=0,"",ROW()-5)</f>
        <v/>
      </c>
      <c r="B248" s="29" t="n"/>
      <c r="C248" s="18" t="n"/>
      <c r="D248" s="17" t="n"/>
      <c r="E248" s="18" t="n"/>
      <c r="F248" s="18" t="n"/>
      <c r="G248" s="18" t="n"/>
      <c r="H248" s="29" t="n"/>
      <c r="I248" s="20">
        <f>IF($K248=0,"",IF($L248&lt;&gt;"","△ "&amp;$L248,IF($M248=1,"△ A Change with nothing in Stop or undo","○ Clear")))</f>
        <v/>
      </c>
      <c r="K248" s="21">
        <f>IF(COUNTA($B248:$H248)=0,0,1)</f>
        <v/>
      </c>
      <c r="L248" s="21">
        <f>IF($K248=0,"",IF(NOT(ISNUMBER($B248)),"No time",IF(AND(ISNUMBER(Details!$C$13),ISNUMBER(Details!$C$14),OR(AND($B248&lt;Details!$C$13,OR($D248&lt;&gt;"Prepare",$B248&lt;Details!$C$13-1)),AND($B248&gt;Details!$C$14,OR($D248&lt;&gt;"Hold",$B248&gt;Details!$C$14+1)))),"Outside the window, and not a Prepare or Hold within a day of it",IF($B248&lt;MAX($B$5:$B247),"Earlier than the step above",IF(AND($D248&lt;&gt;"Prepare",$D248&lt;&gt;"Check",$D248&lt;&gt;"Change",$D248&lt;&gt;"Hold",$D248&lt;&gt;"Decision"),"Pick a Kind",IF(OR(TRIM($N248)="",ISNUMBER(SEARCH(",",$N248)),ISNUMBER(SEARCH(" and ",$N248)),ISNUMBER(SEARCH(";",$N248)),ISNUMBER(SEARCH("team",$N248)),ISNUMBER(SEARCH("group",$N248))),"Needs one person as Owner",""))))))</f>
        <v/>
      </c>
      <c r="M248" s="21">
        <f>IF(AND($K248=1,$D248="Change",TRIM($G248)=""),1,0)</f>
        <v/>
      </c>
      <c r="N248" s="21">
        <f>IFERROR(LEFT($E248,FIND("(",$E248)-1),$E248)</f>
        <v/>
      </c>
    </row>
    <row r="249" ht="18" customHeight="1">
      <c r="A249" s="16">
        <f>IF($K249=0,"",ROW()-5)</f>
        <v/>
      </c>
      <c r="B249" s="29" t="n"/>
      <c r="C249" s="18" t="n"/>
      <c r="D249" s="17" t="n"/>
      <c r="E249" s="18" t="n"/>
      <c r="F249" s="18" t="n"/>
      <c r="G249" s="18" t="n"/>
      <c r="H249" s="29" t="n"/>
      <c r="I249" s="20">
        <f>IF($K249=0,"",IF($L249&lt;&gt;"","△ "&amp;$L249,IF($M249=1,"△ A Change with nothing in Stop or undo","○ Clear")))</f>
        <v/>
      </c>
      <c r="K249" s="21">
        <f>IF(COUNTA($B249:$H249)=0,0,1)</f>
        <v/>
      </c>
      <c r="L249" s="21">
        <f>IF($K249=0,"",IF(NOT(ISNUMBER($B249)),"No time",IF(AND(ISNUMBER(Details!$C$13),ISNUMBER(Details!$C$14),OR(AND($B249&lt;Details!$C$13,OR($D249&lt;&gt;"Prepare",$B249&lt;Details!$C$13-1)),AND($B249&gt;Details!$C$14,OR($D249&lt;&gt;"Hold",$B249&gt;Details!$C$14+1)))),"Outside the window, and not a Prepare or Hold within a day of it",IF($B249&lt;MAX($B$5:$B248),"Earlier than the step above",IF(AND($D249&lt;&gt;"Prepare",$D249&lt;&gt;"Check",$D249&lt;&gt;"Change",$D249&lt;&gt;"Hold",$D249&lt;&gt;"Decision"),"Pick a Kind",IF(OR(TRIM($N249)="",ISNUMBER(SEARCH(",",$N249)),ISNUMBER(SEARCH(" and ",$N249)),ISNUMBER(SEARCH(";",$N249)),ISNUMBER(SEARCH("team",$N249)),ISNUMBER(SEARCH("group",$N249))),"Needs one person as Owner",""))))))</f>
        <v/>
      </c>
      <c r="M249" s="21">
        <f>IF(AND($K249=1,$D249="Change",TRIM($G249)=""),1,0)</f>
        <v/>
      </c>
      <c r="N249" s="21">
        <f>IFERROR(LEFT($E249,FIND("(",$E249)-1),$E249)</f>
        <v/>
      </c>
    </row>
    <row r="250" ht="18" customHeight="1">
      <c r="A250" s="16">
        <f>IF($K250=0,"",ROW()-5)</f>
        <v/>
      </c>
      <c r="B250" s="29" t="n"/>
      <c r="C250" s="18" t="n"/>
      <c r="D250" s="17" t="n"/>
      <c r="E250" s="18" t="n"/>
      <c r="F250" s="18" t="n"/>
      <c r="G250" s="18" t="n"/>
      <c r="H250" s="29" t="n"/>
      <c r="I250" s="20">
        <f>IF($K250=0,"",IF($L250&lt;&gt;"","△ "&amp;$L250,IF($M250=1,"△ A Change with nothing in Stop or undo","○ Clear")))</f>
        <v/>
      </c>
      <c r="K250" s="21">
        <f>IF(COUNTA($B250:$H250)=0,0,1)</f>
        <v/>
      </c>
      <c r="L250" s="21">
        <f>IF($K250=0,"",IF(NOT(ISNUMBER($B250)),"No time",IF(AND(ISNUMBER(Details!$C$13),ISNUMBER(Details!$C$14),OR(AND($B250&lt;Details!$C$13,OR($D250&lt;&gt;"Prepare",$B250&lt;Details!$C$13-1)),AND($B250&gt;Details!$C$14,OR($D250&lt;&gt;"Hold",$B250&gt;Details!$C$14+1)))),"Outside the window, and not a Prepare or Hold within a day of it",IF($B250&lt;MAX($B$5:$B249),"Earlier than the step above",IF(AND($D250&lt;&gt;"Prepare",$D250&lt;&gt;"Check",$D250&lt;&gt;"Change",$D250&lt;&gt;"Hold",$D250&lt;&gt;"Decision"),"Pick a Kind",IF(OR(TRIM($N250)="",ISNUMBER(SEARCH(",",$N250)),ISNUMBER(SEARCH(" and ",$N250)),ISNUMBER(SEARCH(";",$N250)),ISNUMBER(SEARCH("team",$N250)),ISNUMBER(SEARCH("group",$N250))),"Needs one person as Owner",""))))))</f>
        <v/>
      </c>
      <c r="M250" s="21">
        <f>IF(AND($K250=1,$D250="Change",TRIM($G250)=""),1,0)</f>
        <v/>
      </c>
      <c r="N250" s="21">
        <f>IFERROR(LEFT($E250,FIND("(",$E250)-1),$E250)</f>
        <v/>
      </c>
    </row>
    <row r="251" ht="18" customHeight="1">
      <c r="A251" s="16">
        <f>IF($K251=0,"",ROW()-5)</f>
        <v/>
      </c>
      <c r="B251" s="29" t="n"/>
      <c r="C251" s="18" t="n"/>
      <c r="D251" s="17" t="n"/>
      <c r="E251" s="18" t="n"/>
      <c r="F251" s="18" t="n"/>
      <c r="G251" s="18" t="n"/>
      <c r="H251" s="29" t="n"/>
      <c r="I251" s="20">
        <f>IF($K251=0,"",IF($L251&lt;&gt;"","△ "&amp;$L251,IF($M251=1,"△ A Change with nothing in Stop or undo","○ Clear")))</f>
        <v/>
      </c>
      <c r="K251" s="21">
        <f>IF(COUNTA($B251:$H251)=0,0,1)</f>
        <v/>
      </c>
      <c r="L251" s="21">
        <f>IF($K251=0,"",IF(NOT(ISNUMBER($B251)),"No time",IF(AND(ISNUMBER(Details!$C$13),ISNUMBER(Details!$C$14),OR(AND($B251&lt;Details!$C$13,OR($D251&lt;&gt;"Prepare",$B251&lt;Details!$C$13-1)),AND($B251&gt;Details!$C$14,OR($D251&lt;&gt;"Hold",$B251&gt;Details!$C$14+1)))),"Outside the window, and not a Prepare or Hold within a day of it",IF($B251&lt;MAX($B$5:$B250),"Earlier than the step above",IF(AND($D251&lt;&gt;"Prepare",$D251&lt;&gt;"Check",$D251&lt;&gt;"Change",$D251&lt;&gt;"Hold",$D251&lt;&gt;"Decision"),"Pick a Kind",IF(OR(TRIM($N251)="",ISNUMBER(SEARCH(",",$N251)),ISNUMBER(SEARCH(" and ",$N251)),ISNUMBER(SEARCH(";",$N251)),ISNUMBER(SEARCH("team",$N251)),ISNUMBER(SEARCH("group",$N251))),"Needs one person as Owner",""))))))</f>
        <v/>
      </c>
      <c r="M251" s="21">
        <f>IF(AND($K251=1,$D251="Change",TRIM($G251)=""),1,0)</f>
        <v/>
      </c>
      <c r="N251" s="21">
        <f>IFERROR(LEFT($E251,FIND("(",$E251)-1),$E251)</f>
        <v/>
      </c>
    </row>
    <row r="252" ht="18" customHeight="1">
      <c r="A252" s="16">
        <f>IF($K252=0,"",ROW()-5)</f>
        <v/>
      </c>
      <c r="B252" s="29" t="n"/>
      <c r="C252" s="18" t="n"/>
      <c r="D252" s="17" t="n"/>
      <c r="E252" s="18" t="n"/>
      <c r="F252" s="18" t="n"/>
      <c r="G252" s="18" t="n"/>
      <c r="H252" s="29" t="n"/>
      <c r="I252" s="20">
        <f>IF($K252=0,"",IF($L252&lt;&gt;"","△ "&amp;$L252,IF($M252=1,"△ A Change with nothing in Stop or undo","○ Clear")))</f>
        <v/>
      </c>
      <c r="K252" s="21">
        <f>IF(COUNTA($B252:$H252)=0,0,1)</f>
        <v/>
      </c>
      <c r="L252" s="21">
        <f>IF($K252=0,"",IF(NOT(ISNUMBER($B252)),"No time",IF(AND(ISNUMBER(Details!$C$13),ISNUMBER(Details!$C$14),OR(AND($B252&lt;Details!$C$13,OR($D252&lt;&gt;"Prepare",$B252&lt;Details!$C$13-1)),AND($B252&gt;Details!$C$14,OR($D252&lt;&gt;"Hold",$B252&gt;Details!$C$14+1)))),"Outside the window, and not a Prepare or Hold within a day of it",IF($B252&lt;MAX($B$5:$B251),"Earlier than the step above",IF(AND($D252&lt;&gt;"Prepare",$D252&lt;&gt;"Check",$D252&lt;&gt;"Change",$D252&lt;&gt;"Hold",$D252&lt;&gt;"Decision"),"Pick a Kind",IF(OR(TRIM($N252)="",ISNUMBER(SEARCH(",",$N252)),ISNUMBER(SEARCH(" and ",$N252)),ISNUMBER(SEARCH(";",$N252)),ISNUMBER(SEARCH("team",$N252)),ISNUMBER(SEARCH("group",$N252))),"Needs one person as Owner",""))))))</f>
        <v/>
      </c>
      <c r="M252" s="21">
        <f>IF(AND($K252=1,$D252="Change",TRIM($G252)=""),1,0)</f>
        <v/>
      </c>
      <c r="N252" s="21">
        <f>IFERROR(LEFT($E252,FIND("(",$E252)-1),$E252)</f>
        <v/>
      </c>
    </row>
    <row r="253" ht="18" customHeight="1">
      <c r="A253" s="16">
        <f>IF($K253=0,"",ROW()-5)</f>
        <v/>
      </c>
      <c r="B253" s="29" t="n"/>
      <c r="C253" s="18" t="n"/>
      <c r="D253" s="17" t="n"/>
      <c r="E253" s="18" t="n"/>
      <c r="F253" s="18" t="n"/>
      <c r="G253" s="18" t="n"/>
      <c r="H253" s="29" t="n"/>
      <c r="I253" s="20">
        <f>IF($K253=0,"",IF($L253&lt;&gt;"","△ "&amp;$L253,IF($M253=1,"△ A Change with nothing in Stop or undo","○ Clear")))</f>
        <v/>
      </c>
      <c r="K253" s="21">
        <f>IF(COUNTA($B253:$H253)=0,0,1)</f>
        <v/>
      </c>
      <c r="L253" s="21">
        <f>IF($K253=0,"",IF(NOT(ISNUMBER($B253)),"No time",IF(AND(ISNUMBER(Details!$C$13),ISNUMBER(Details!$C$14),OR(AND($B253&lt;Details!$C$13,OR($D253&lt;&gt;"Prepare",$B253&lt;Details!$C$13-1)),AND($B253&gt;Details!$C$14,OR($D253&lt;&gt;"Hold",$B253&gt;Details!$C$14+1)))),"Outside the window, and not a Prepare or Hold within a day of it",IF($B253&lt;MAX($B$5:$B252),"Earlier than the step above",IF(AND($D253&lt;&gt;"Prepare",$D253&lt;&gt;"Check",$D253&lt;&gt;"Change",$D253&lt;&gt;"Hold",$D253&lt;&gt;"Decision"),"Pick a Kind",IF(OR(TRIM($N253)="",ISNUMBER(SEARCH(",",$N253)),ISNUMBER(SEARCH(" and ",$N253)),ISNUMBER(SEARCH(";",$N253)),ISNUMBER(SEARCH("team",$N253)),ISNUMBER(SEARCH("group",$N253))),"Needs one person as Owner",""))))))</f>
        <v/>
      </c>
      <c r="M253" s="21">
        <f>IF(AND($K253=1,$D253="Change",TRIM($G253)=""),1,0)</f>
        <v/>
      </c>
      <c r="N253" s="21">
        <f>IFERROR(LEFT($E253,FIND("(",$E253)-1),$E253)</f>
        <v/>
      </c>
    </row>
    <row r="254" ht="18" customHeight="1">
      <c r="A254" s="16">
        <f>IF($K254=0,"",ROW()-5)</f>
        <v/>
      </c>
      <c r="B254" s="29" t="n"/>
      <c r="C254" s="18" t="n"/>
      <c r="D254" s="17" t="n"/>
      <c r="E254" s="18" t="n"/>
      <c r="F254" s="18" t="n"/>
      <c r="G254" s="18" t="n"/>
      <c r="H254" s="29" t="n"/>
      <c r="I254" s="20">
        <f>IF($K254=0,"",IF($L254&lt;&gt;"","△ "&amp;$L254,IF($M254=1,"△ A Change with nothing in Stop or undo","○ Clear")))</f>
        <v/>
      </c>
      <c r="K254" s="21">
        <f>IF(COUNTA($B254:$H254)=0,0,1)</f>
        <v/>
      </c>
      <c r="L254" s="21">
        <f>IF($K254=0,"",IF(NOT(ISNUMBER($B254)),"No time",IF(AND(ISNUMBER(Details!$C$13),ISNUMBER(Details!$C$14),OR(AND($B254&lt;Details!$C$13,OR($D254&lt;&gt;"Prepare",$B254&lt;Details!$C$13-1)),AND($B254&gt;Details!$C$14,OR($D254&lt;&gt;"Hold",$B254&gt;Details!$C$14+1)))),"Outside the window, and not a Prepare or Hold within a day of it",IF($B254&lt;MAX($B$5:$B253),"Earlier than the step above",IF(AND($D254&lt;&gt;"Prepare",$D254&lt;&gt;"Check",$D254&lt;&gt;"Change",$D254&lt;&gt;"Hold",$D254&lt;&gt;"Decision"),"Pick a Kind",IF(OR(TRIM($N254)="",ISNUMBER(SEARCH(",",$N254)),ISNUMBER(SEARCH(" and ",$N254)),ISNUMBER(SEARCH(";",$N254)),ISNUMBER(SEARCH("team",$N254)),ISNUMBER(SEARCH("group",$N254))),"Needs one person as Owner",""))))))</f>
        <v/>
      </c>
      <c r="M254" s="21">
        <f>IF(AND($K254=1,$D254="Change",TRIM($G254)=""),1,0)</f>
        <v/>
      </c>
      <c r="N254" s="21">
        <f>IFERROR(LEFT($E254,FIND("(",$E254)-1),$E254)</f>
        <v/>
      </c>
    </row>
    <row r="255" ht="18" customHeight="1">
      <c r="A255" s="16">
        <f>IF($K255=0,"",ROW()-5)</f>
        <v/>
      </c>
      <c r="B255" s="29" t="n"/>
      <c r="C255" s="18" t="n"/>
      <c r="D255" s="17" t="n"/>
      <c r="E255" s="18" t="n"/>
      <c r="F255" s="18" t="n"/>
      <c r="G255" s="18" t="n"/>
      <c r="H255" s="29" t="n"/>
      <c r="I255" s="20">
        <f>IF($K255=0,"",IF($L255&lt;&gt;"","△ "&amp;$L255,IF($M255=1,"△ A Change with nothing in Stop or undo","○ Clear")))</f>
        <v/>
      </c>
      <c r="K255" s="21">
        <f>IF(COUNTA($B255:$H255)=0,0,1)</f>
        <v/>
      </c>
      <c r="L255" s="21">
        <f>IF($K255=0,"",IF(NOT(ISNUMBER($B255)),"No time",IF(AND(ISNUMBER(Details!$C$13),ISNUMBER(Details!$C$14),OR(AND($B255&lt;Details!$C$13,OR($D255&lt;&gt;"Prepare",$B255&lt;Details!$C$13-1)),AND($B255&gt;Details!$C$14,OR($D255&lt;&gt;"Hold",$B255&gt;Details!$C$14+1)))),"Outside the window, and not a Prepare or Hold within a day of it",IF($B255&lt;MAX($B$5:$B254),"Earlier than the step above",IF(AND($D255&lt;&gt;"Prepare",$D255&lt;&gt;"Check",$D255&lt;&gt;"Change",$D255&lt;&gt;"Hold",$D255&lt;&gt;"Decision"),"Pick a Kind",IF(OR(TRIM($N255)="",ISNUMBER(SEARCH(",",$N255)),ISNUMBER(SEARCH(" and ",$N255)),ISNUMBER(SEARCH(";",$N255)),ISNUMBER(SEARCH("team",$N255)),ISNUMBER(SEARCH("group",$N255))),"Needs one person as Owner",""))))))</f>
        <v/>
      </c>
      <c r="M255" s="21">
        <f>IF(AND($K255=1,$D255="Change",TRIM($G255)=""),1,0)</f>
        <v/>
      </c>
      <c r="N255" s="21">
        <f>IFERROR(LEFT($E255,FIND("(",$E255)-1),$E255)</f>
        <v/>
      </c>
    </row>
  </sheetData>
  <sheetProtection selectLockedCells="0" selectUnlockedCells="0" sheet="1" objects="0" insertRows="1" insertHyperlinks="1" autoFilter="0" scenarios="0" formatColumns="0" deleteColumns="1" insertColumns="1" pivotTables="1" deleteRows="1" formatCells="0" formatRows="0" sort="0"/>
  <autoFilter ref="A5:I255"/>
  <conditionalFormatting sqref="I6:I255">
    <cfRule type="expression" priority="1" dxfId="0" stopIfTrue="0">
      <formula>LEFT(I6,1)="△"</formula>
    </cfRule>
  </conditionalFormatting>
  <dataValidations count="7">
    <dataValidation sqref="B6:B255" showDropDown="0" showInputMessage="1" showErrorMessage="1" allowBlank="1" errorTitle="Check this entry" error="Type a date and time, such as 12 Dec 2026 06:00." promptTitle="When" prompt="The date and time, in the time zone on Details, such as 12 Dec 2026 06:00. A step can't be earlier than the one above." type="date" errorStyle="stop" operator="between">
      <formula1>36526</formula1>
      <formula2>73415</formula2>
    </dataValidation>
    <dataValidation sqref="H6:H255" showDropDown="0" showInputMessage="1" showErrorMessage="1" allowBlank="1" errorTitle="Check this entry" error="Type a date and time, such as 12 Dec 2026 06:00." promptTitle="Done at" prompt="Optional. The time the step was done, for the review afterwards." type="date" errorStyle="stop" operator="between">
      <formula1>36526</formula1>
      <formula2>73415</formula2>
    </dataValidation>
    <dataValidation sqref="C6:C255" showDropDown="0" showInputMessage="1" showErrorMessage="1" allowBlank="1" errorTitle="Check this entry" error="Keep the step to one line of 200 characters or fewer." promptTitle="Step" prompt="What is done, in one line of up to 200 characters." type="textLength" errorStyle="stop" operator="lessThanOrEqual">
      <formula1>200</formula1>
    </dataValidation>
    <dataValidation sqref="D6:D255" showDropDown="0" showInputMessage="1" showErrorMessage="1" allowBlank="1" errorTitle="Check this entry" error="Pick Prepare, Check, Change, Hold or Decision." promptTitle="Kind" prompt="Prepare, Check, Change, Hold or Decision. A Change alters what customers or the books see. A Prepare may come up to a day before the window, a Hold up to a day after." type="list" errorStyle="stop">
      <formula1>"Prepare,Check,Change,Hold,Decision"</formula1>
    </dataValidation>
    <dataValidation sqref="E6:E255" showDropDown="0" showInputMessage="1" showErrorMessage="0" allowBlank="1" promptTitle="Owner" prompt="The one person who does the step, such as Esi (Finance Operations Analyst). Never a team: a team goes in With." errorStyle="stop"/>
    <dataValidation sqref="F6:F255" showDropDown="0" showInputMessage="1" showErrorMessage="0" allowBlank="1" promptTitle="With" prompt="Anyone who helps or must be told, separated by commas. A team can go here." errorStyle="stop"/>
    <dataValidation sqref="G6:G255" showDropDown="0" showInputMessage="1" showErrorMessage="0" allowBlank="1" promptTitle="Stop or undo" prompt="How to stop or undo the step. A Change needs it. If a Change can't be undone, write None, fixed forward." errorStyle="stop"/>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fitToPage="0"/>
  </sheetPr>
  <dimension ref="A1:G35"/>
  <sheetViews>
    <sheetView showGridLines="0" tabSelected="0" workbookViewId="0">
      <selection activeCell="A1" sqref="A1"/>
    </sheetView>
  </sheetViews>
  <sheetFormatPr baseColWidth="8" defaultRowHeight="15"/>
  <cols>
    <col width="4" customWidth="1" min="1" max="1"/>
    <col width="40" customWidth="1" min="2" max="2"/>
    <col width="22" customWidth="1" min="3" max="3"/>
    <col width="20" customWidth="1" min="4" max="4"/>
    <col width="9" customWidth="1" min="5" max="5"/>
    <col width="16" customWidth="1" min="6" max="6"/>
    <col width="21" customWidth="1" min="7" max="7"/>
  </cols>
  <sheetData>
    <row r="1" ht="36" customHeight="1">
      <c r="A1" s="1" t="inlineStr">
        <is>
          <t>Rollback</t>
        </is>
      </c>
    </row>
    <row r="2" ht="18" customHeight="1">
      <c r="A2" s="7">
        <f>IF(TRIM(Details!$C$5)="","","Project: "&amp;Details!$C$5&amp;IF(TRIM(Details!$C$6)="",".",". Sits under: "&amp;Details!$C$6&amp;"."))</f>
        <v/>
      </c>
    </row>
    <row r="3" ht="6" customHeight="1"/>
    <row r="4" ht="18" customHeight="1">
      <c r="A4" s="23" t="inlineStr">
        <is>
          <t>STEPS</t>
        </is>
      </c>
      <c r="B4" s="23" t="n"/>
      <c r="C4" s="23" t="n"/>
      <c r="D4" s="23" t="n"/>
      <c r="E4" s="23" t="n"/>
      <c r="F4" s="23" t="n"/>
      <c r="G4" s="23" t="n"/>
    </row>
    <row r="5" ht="20" customHeight="1">
      <c r="A5" s="14" t="inlineStr">
        <is>
          <t>#</t>
        </is>
      </c>
      <c r="B5" s="15" t="inlineStr">
        <is>
          <t>Step</t>
        </is>
      </c>
      <c r="C5" s="15" t="inlineStr">
        <is>
          <t>Owner</t>
        </is>
      </c>
      <c r="D5" s="14" t="inlineStr">
        <is>
          <t>Check</t>
        </is>
      </c>
    </row>
    <row r="6" ht="18" customHeight="1">
      <c r="A6" s="16">
        <f>IF(COUNTA($B6:$C6)=0,"",ROW()-5)</f>
        <v/>
      </c>
      <c r="B6" s="18" t="n"/>
      <c r="C6" s="18" t="n"/>
      <c r="D6" s="20">
        <f>IF(COUNTA($B6:$C6)=0,"",IF(TRIM($B6)="","△ No step written",IF(OR(TRIM(IFERROR(LEFT($C6,FIND("(",$C6)-1),$C6))="",ISNUMBER(SEARCH(",",IFERROR(LEFT($C6,FIND("(",$C6)-1),$C6))),ISNUMBER(SEARCH(" and ",IFERROR(LEFT($C6,FIND("(",$C6)-1),$C6))),ISNUMBER(SEARCH(";",IFERROR(LEFT($C6,FIND("(",$C6)-1),$C6))),ISNUMBER(SEARCH("team",IFERROR(LEFT($C6,FIND("(",$C6)-1),$C6))),ISNUMBER(SEARCH("group",IFERROR(LEFT($C6,FIND("(",$C6)-1),$C6)))),"△ Needs one person as Owner","○ Clear")))</f>
        <v/>
      </c>
    </row>
    <row r="7" ht="18" customHeight="1">
      <c r="A7" s="16">
        <f>IF(COUNTA($B7:$C7)=0,"",ROW()-5)</f>
        <v/>
      </c>
      <c r="B7" s="18" t="n"/>
      <c r="C7" s="18" t="n"/>
      <c r="D7" s="20">
        <f>IF(COUNTA($B7:$C7)=0,"",IF(TRIM($B7)="","△ No step written",IF(OR(TRIM(IFERROR(LEFT($C7,FIND("(",$C7)-1),$C7))="",ISNUMBER(SEARCH(",",IFERROR(LEFT($C7,FIND("(",$C7)-1),$C7))),ISNUMBER(SEARCH(" and ",IFERROR(LEFT($C7,FIND("(",$C7)-1),$C7))),ISNUMBER(SEARCH(";",IFERROR(LEFT($C7,FIND("(",$C7)-1),$C7))),ISNUMBER(SEARCH("team",IFERROR(LEFT($C7,FIND("(",$C7)-1),$C7))),ISNUMBER(SEARCH("group",IFERROR(LEFT($C7,FIND("(",$C7)-1),$C7)))),"△ Needs one person as Owner","○ Clear")))</f>
        <v/>
      </c>
    </row>
    <row r="8" ht="18" customHeight="1">
      <c r="A8" s="16">
        <f>IF(COUNTA($B8:$C8)=0,"",ROW()-5)</f>
        <v/>
      </c>
      <c r="B8" s="18" t="n"/>
      <c r="C8" s="18" t="n"/>
      <c r="D8" s="20">
        <f>IF(COUNTA($B8:$C8)=0,"",IF(TRIM($B8)="","△ No step written",IF(OR(TRIM(IFERROR(LEFT($C8,FIND("(",$C8)-1),$C8))="",ISNUMBER(SEARCH(",",IFERROR(LEFT($C8,FIND("(",$C8)-1),$C8))),ISNUMBER(SEARCH(" and ",IFERROR(LEFT($C8,FIND("(",$C8)-1),$C8))),ISNUMBER(SEARCH(";",IFERROR(LEFT($C8,FIND("(",$C8)-1),$C8))),ISNUMBER(SEARCH("team",IFERROR(LEFT($C8,FIND("(",$C8)-1),$C8))),ISNUMBER(SEARCH("group",IFERROR(LEFT($C8,FIND("(",$C8)-1),$C8)))),"△ Needs one person as Owner","○ Clear")))</f>
        <v/>
      </c>
    </row>
    <row r="9" ht="18" customHeight="1">
      <c r="A9" s="16">
        <f>IF(COUNTA($B9:$C9)=0,"",ROW()-5)</f>
        <v/>
      </c>
      <c r="B9" s="18" t="n"/>
      <c r="C9" s="18" t="n"/>
      <c r="D9" s="20">
        <f>IF(COUNTA($B9:$C9)=0,"",IF(TRIM($B9)="","△ No step written",IF(OR(TRIM(IFERROR(LEFT($C9,FIND("(",$C9)-1),$C9))="",ISNUMBER(SEARCH(",",IFERROR(LEFT($C9,FIND("(",$C9)-1),$C9))),ISNUMBER(SEARCH(" and ",IFERROR(LEFT($C9,FIND("(",$C9)-1),$C9))),ISNUMBER(SEARCH(";",IFERROR(LEFT($C9,FIND("(",$C9)-1),$C9))),ISNUMBER(SEARCH("team",IFERROR(LEFT($C9,FIND("(",$C9)-1),$C9))),ISNUMBER(SEARCH("group",IFERROR(LEFT($C9,FIND("(",$C9)-1),$C9)))),"△ Needs one person as Owner","○ Clear")))</f>
        <v/>
      </c>
    </row>
    <row r="10" ht="18" customHeight="1">
      <c r="A10" s="16">
        <f>IF(COUNTA($B10:$C10)=0,"",ROW()-5)</f>
        <v/>
      </c>
      <c r="B10" s="18" t="n"/>
      <c r="C10" s="18" t="n"/>
      <c r="D10" s="20">
        <f>IF(COUNTA($B10:$C10)=0,"",IF(TRIM($B10)="","△ No step written",IF(OR(TRIM(IFERROR(LEFT($C10,FIND("(",$C10)-1),$C10))="",ISNUMBER(SEARCH(",",IFERROR(LEFT($C10,FIND("(",$C10)-1),$C10))),ISNUMBER(SEARCH(" and ",IFERROR(LEFT($C10,FIND("(",$C10)-1),$C10))),ISNUMBER(SEARCH(";",IFERROR(LEFT($C10,FIND("(",$C10)-1),$C10))),ISNUMBER(SEARCH("team",IFERROR(LEFT($C10,FIND("(",$C10)-1),$C10))),ISNUMBER(SEARCH("group",IFERROR(LEFT($C10,FIND("(",$C10)-1),$C10)))),"△ Needs one person as Owner","○ Clear")))</f>
        <v/>
      </c>
    </row>
    <row r="11" ht="18" customHeight="1">
      <c r="A11" s="16">
        <f>IF(COUNTA($B11:$C11)=0,"",ROW()-5)</f>
        <v/>
      </c>
      <c r="B11" s="18" t="n"/>
      <c r="C11" s="18" t="n"/>
      <c r="D11" s="20">
        <f>IF(COUNTA($B11:$C11)=0,"",IF(TRIM($B11)="","△ No step written",IF(OR(TRIM(IFERROR(LEFT($C11,FIND("(",$C11)-1),$C11))="",ISNUMBER(SEARCH(",",IFERROR(LEFT($C11,FIND("(",$C11)-1),$C11))),ISNUMBER(SEARCH(" and ",IFERROR(LEFT($C11,FIND("(",$C11)-1),$C11))),ISNUMBER(SEARCH(";",IFERROR(LEFT($C11,FIND("(",$C11)-1),$C11))),ISNUMBER(SEARCH("team",IFERROR(LEFT($C11,FIND("(",$C11)-1),$C11))),ISNUMBER(SEARCH("group",IFERROR(LEFT($C11,FIND("(",$C11)-1),$C11)))),"△ Needs one person as Owner","○ Clear")))</f>
        <v/>
      </c>
    </row>
    <row r="12" ht="18" customHeight="1">
      <c r="A12" s="16">
        <f>IF(COUNTA($B12:$C12)=0,"",ROW()-5)</f>
        <v/>
      </c>
      <c r="B12" s="18" t="n"/>
      <c r="C12" s="18" t="n"/>
      <c r="D12" s="20">
        <f>IF(COUNTA($B12:$C12)=0,"",IF(TRIM($B12)="","△ No step written",IF(OR(TRIM(IFERROR(LEFT($C12,FIND("(",$C12)-1),$C12))="",ISNUMBER(SEARCH(",",IFERROR(LEFT($C12,FIND("(",$C12)-1),$C12))),ISNUMBER(SEARCH(" and ",IFERROR(LEFT($C12,FIND("(",$C12)-1),$C12))),ISNUMBER(SEARCH(";",IFERROR(LEFT($C12,FIND("(",$C12)-1),$C12))),ISNUMBER(SEARCH("team",IFERROR(LEFT($C12,FIND("(",$C12)-1),$C12))),ISNUMBER(SEARCH("group",IFERROR(LEFT($C12,FIND("(",$C12)-1),$C12)))),"△ Needs one person as Owner","○ Clear")))</f>
        <v/>
      </c>
    </row>
    <row r="13" ht="18" customHeight="1">
      <c r="A13" s="16">
        <f>IF(COUNTA($B13:$C13)=0,"",ROW()-5)</f>
        <v/>
      </c>
      <c r="B13" s="18" t="n"/>
      <c r="C13" s="18" t="n"/>
      <c r="D13" s="20">
        <f>IF(COUNTA($B13:$C13)=0,"",IF(TRIM($B13)="","△ No step written",IF(OR(TRIM(IFERROR(LEFT($C13,FIND("(",$C13)-1),$C13))="",ISNUMBER(SEARCH(",",IFERROR(LEFT($C13,FIND("(",$C13)-1),$C13))),ISNUMBER(SEARCH(" and ",IFERROR(LEFT($C13,FIND("(",$C13)-1),$C13))),ISNUMBER(SEARCH(";",IFERROR(LEFT($C13,FIND("(",$C13)-1),$C13))),ISNUMBER(SEARCH("team",IFERROR(LEFT($C13,FIND("(",$C13)-1),$C13))),ISNUMBER(SEARCH("group",IFERROR(LEFT($C13,FIND("(",$C13)-1),$C13)))),"△ Needs one person as Owner","○ Clear")))</f>
        <v/>
      </c>
    </row>
    <row r="14" ht="18" customHeight="1">
      <c r="A14" s="16">
        <f>IF(COUNTA($B14:$C14)=0,"",ROW()-5)</f>
        <v/>
      </c>
      <c r="B14" s="18" t="n"/>
      <c r="C14" s="18" t="n"/>
      <c r="D14" s="20">
        <f>IF(COUNTA($B14:$C14)=0,"",IF(TRIM($B14)="","△ No step written",IF(OR(TRIM(IFERROR(LEFT($C14,FIND("(",$C14)-1),$C14))="",ISNUMBER(SEARCH(",",IFERROR(LEFT($C14,FIND("(",$C14)-1),$C14))),ISNUMBER(SEARCH(" and ",IFERROR(LEFT($C14,FIND("(",$C14)-1),$C14))),ISNUMBER(SEARCH(";",IFERROR(LEFT($C14,FIND("(",$C14)-1),$C14))),ISNUMBER(SEARCH("team",IFERROR(LEFT($C14,FIND("(",$C14)-1),$C14))),ISNUMBER(SEARCH("group",IFERROR(LEFT($C14,FIND("(",$C14)-1),$C14)))),"△ Needs one person as Owner","○ Clear")))</f>
        <v/>
      </c>
    </row>
    <row r="15" ht="18" customHeight="1">
      <c r="A15" s="16">
        <f>IF(COUNTA($B15:$C15)=0,"",ROW()-5)</f>
        <v/>
      </c>
      <c r="B15" s="18" t="n"/>
      <c r="C15" s="18" t="n"/>
      <c r="D15" s="20">
        <f>IF(COUNTA($B15:$C15)=0,"",IF(TRIM($B15)="","△ No step written",IF(OR(TRIM(IFERROR(LEFT($C15,FIND("(",$C15)-1),$C15))="",ISNUMBER(SEARCH(",",IFERROR(LEFT($C15,FIND("(",$C15)-1),$C15))),ISNUMBER(SEARCH(" and ",IFERROR(LEFT($C15,FIND("(",$C15)-1),$C15))),ISNUMBER(SEARCH(";",IFERROR(LEFT($C15,FIND("(",$C15)-1),$C15))),ISNUMBER(SEARCH("team",IFERROR(LEFT($C15,FIND("(",$C15)-1),$C15))),ISNUMBER(SEARCH("group",IFERROR(LEFT($C15,FIND("(",$C15)-1),$C15)))),"△ Needs one person as Owner","○ Clear")))</f>
        <v/>
      </c>
    </row>
    <row r="16" ht="18" customHeight="1">
      <c r="A16" s="16">
        <f>IF(COUNTA($B16:$C16)=0,"",ROW()-5)</f>
        <v/>
      </c>
      <c r="B16" s="18" t="n"/>
      <c r="C16" s="18" t="n"/>
      <c r="D16" s="20">
        <f>IF(COUNTA($B16:$C16)=0,"",IF(TRIM($B16)="","△ No step written",IF(OR(TRIM(IFERROR(LEFT($C16,FIND("(",$C16)-1),$C16))="",ISNUMBER(SEARCH(",",IFERROR(LEFT($C16,FIND("(",$C16)-1),$C16))),ISNUMBER(SEARCH(" and ",IFERROR(LEFT($C16,FIND("(",$C16)-1),$C16))),ISNUMBER(SEARCH(";",IFERROR(LEFT($C16,FIND("(",$C16)-1),$C16))),ISNUMBER(SEARCH("team",IFERROR(LEFT($C16,FIND("(",$C16)-1),$C16))),ISNUMBER(SEARCH("group",IFERROR(LEFT($C16,FIND("(",$C16)-1),$C16)))),"△ Needs one person as Owner","○ Clear")))</f>
        <v/>
      </c>
    </row>
    <row r="17" ht="18" customHeight="1">
      <c r="A17" s="16">
        <f>IF(COUNTA($B17:$C17)=0,"",ROW()-5)</f>
        <v/>
      </c>
      <c r="B17" s="18" t="n"/>
      <c r="C17" s="18" t="n"/>
      <c r="D17" s="20">
        <f>IF(COUNTA($B17:$C17)=0,"",IF(TRIM($B17)="","△ No step written",IF(OR(TRIM(IFERROR(LEFT($C17,FIND("(",$C17)-1),$C17))="",ISNUMBER(SEARCH(",",IFERROR(LEFT($C17,FIND("(",$C17)-1),$C17))),ISNUMBER(SEARCH(" and ",IFERROR(LEFT($C17,FIND("(",$C17)-1),$C17))),ISNUMBER(SEARCH(";",IFERROR(LEFT($C17,FIND("(",$C17)-1),$C17))),ISNUMBER(SEARCH("team",IFERROR(LEFT($C17,FIND("(",$C17)-1),$C17))),ISNUMBER(SEARCH("group",IFERROR(LEFT($C17,FIND("(",$C17)-1),$C17)))),"△ Needs one person as Owner","○ Clear")))</f>
        <v/>
      </c>
    </row>
    <row r="18" ht="18" customHeight="1">
      <c r="A18" s="16">
        <f>IF(COUNTA($B18:$C18)=0,"",ROW()-5)</f>
        <v/>
      </c>
      <c r="B18" s="18" t="n"/>
      <c r="C18" s="18" t="n"/>
      <c r="D18" s="20">
        <f>IF(COUNTA($B18:$C18)=0,"",IF(TRIM($B18)="","△ No step written",IF(OR(TRIM(IFERROR(LEFT($C18,FIND("(",$C18)-1),$C18))="",ISNUMBER(SEARCH(",",IFERROR(LEFT($C18,FIND("(",$C18)-1),$C18))),ISNUMBER(SEARCH(" and ",IFERROR(LEFT($C18,FIND("(",$C18)-1),$C18))),ISNUMBER(SEARCH(";",IFERROR(LEFT($C18,FIND("(",$C18)-1),$C18))),ISNUMBER(SEARCH("team",IFERROR(LEFT($C18,FIND("(",$C18)-1),$C18))),ISNUMBER(SEARCH("group",IFERROR(LEFT($C18,FIND("(",$C18)-1),$C18)))),"△ Needs one person as Owner","○ Clear")))</f>
        <v/>
      </c>
    </row>
    <row r="19" ht="18" customHeight="1">
      <c r="A19" s="16">
        <f>IF(COUNTA($B19:$C19)=0,"",ROW()-5)</f>
        <v/>
      </c>
      <c r="B19" s="18" t="n"/>
      <c r="C19" s="18" t="n"/>
      <c r="D19" s="20">
        <f>IF(COUNTA($B19:$C19)=0,"",IF(TRIM($B19)="","△ No step written",IF(OR(TRIM(IFERROR(LEFT($C19,FIND("(",$C19)-1),$C19))="",ISNUMBER(SEARCH(",",IFERROR(LEFT($C19,FIND("(",$C19)-1),$C19))),ISNUMBER(SEARCH(" and ",IFERROR(LEFT($C19,FIND("(",$C19)-1),$C19))),ISNUMBER(SEARCH(";",IFERROR(LEFT($C19,FIND("(",$C19)-1),$C19))),ISNUMBER(SEARCH("team",IFERROR(LEFT($C19,FIND("(",$C19)-1),$C19))),ISNUMBER(SEARCH("group",IFERROR(LEFT($C19,FIND("(",$C19)-1),$C19)))),"△ Needs one person as Owner","○ Clear")))</f>
        <v/>
      </c>
    </row>
    <row r="20" ht="18" customHeight="1">
      <c r="A20" s="16">
        <f>IF(COUNTA($B20:$C20)=0,"",ROW()-5)</f>
        <v/>
      </c>
      <c r="B20" s="18" t="n"/>
      <c r="C20" s="18" t="n"/>
      <c r="D20" s="20">
        <f>IF(COUNTA($B20:$C20)=0,"",IF(TRIM($B20)="","△ No step written",IF(OR(TRIM(IFERROR(LEFT($C20,FIND("(",$C20)-1),$C20))="",ISNUMBER(SEARCH(",",IFERROR(LEFT($C20,FIND("(",$C20)-1),$C20))),ISNUMBER(SEARCH(" and ",IFERROR(LEFT($C20,FIND("(",$C20)-1),$C20))),ISNUMBER(SEARCH(";",IFERROR(LEFT($C20,FIND("(",$C20)-1),$C20))),ISNUMBER(SEARCH("team",IFERROR(LEFT($C20,FIND("(",$C20)-1),$C20))),ISNUMBER(SEARCH("group",IFERROR(LEFT($C20,FIND("(",$C20)-1),$C20)))),"△ Needs one person as Owner","○ Clear")))</f>
        <v/>
      </c>
    </row>
    <row r="21" ht="18" customHeight="1">
      <c r="A21" s="16">
        <f>IF(COUNTA($B21:$C21)=0,"",ROW()-5)</f>
        <v/>
      </c>
      <c r="B21" s="18" t="n"/>
      <c r="C21" s="18" t="n"/>
      <c r="D21" s="20">
        <f>IF(COUNTA($B21:$C21)=0,"",IF(TRIM($B21)="","△ No step written",IF(OR(TRIM(IFERROR(LEFT($C21,FIND("(",$C21)-1),$C21))="",ISNUMBER(SEARCH(",",IFERROR(LEFT($C21,FIND("(",$C21)-1),$C21))),ISNUMBER(SEARCH(" and ",IFERROR(LEFT($C21,FIND("(",$C21)-1),$C21))),ISNUMBER(SEARCH(";",IFERROR(LEFT($C21,FIND("(",$C21)-1),$C21))),ISNUMBER(SEARCH("team",IFERROR(LEFT($C21,FIND("(",$C21)-1),$C21))),ISNUMBER(SEARCH("group",IFERROR(LEFT($C21,FIND("(",$C21)-1),$C21)))),"△ Needs one person as Owner","○ Clear")))</f>
        <v/>
      </c>
    </row>
    <row r="22" ht="18" customHeight="1">
      <c r="A22" s="16">
        <f>IF(COUNTA($B22:$C22)=0,"",ROW()-5)</f>
        <v/>
      </c>
      <c r="B22" s="18" t="n"/>
      <c r="C22" s="18" t="n"/>
      <c r="D22" s="20">
        <f>IF(COUNTA($B22:$C22)=0,"",IF(TRIM($B22)="","△ No step written",IF(OR(TRIM(IFERROR(LEFT($C22,FIND("(",$C22)-1),$C22))="",ISNUMBER(SEARCH(",",IFERROR(LEFT($C22,FIND("(",$C22)-1),$C22))),ISNUMBER(SEARCH(" and ",IFERROR(LEFT($C22,FIND("(",$C22)-1),$C22))),ISNUMBER(SEARCH(";",IFERROR(LEFT($C22,FIND("(",$C22)-1),$C22))),ISNUMBER(SEARCH("team",IFERROR(LEFT($C22,FIND("(",$C22)-1),$C22))),ISNUMBER(SEARCH("group",IFERROR(LEFT($C22,FIND("(",$C22)-1),$C22)))),"△ Needs one person as Owner","○ Clear")))</f>
        <v/>
      </c>
    </row>
    <row r="23" ht="18" customHeight="1">
      <c r="A23" s="16">
        <f>IF(COUNTA($B23:$C23)=0,"",ROW()-5)</f>
        <v/>
      </c>
      <c r="B23" s="18" t="n"/>
      <c r="C23" s="18" t="n"/>
      <c r="D23" s="20">
        <f>IF(COUNTA($B23:$C23)=0,"",IF(TRIM($B23)="","△ No step written",IF(OR(TRIM(IFERROR(LEFT($C23,FIND("(",$C23)-1),$C23))="",ISNUMBER(SEARCH(",",IFERROR(LEFT($C23,FIND("(",$C23)-1),$C23))),ISNUMBER(SEARCH(" and ",IFERROR(LEFT($C23,FIND("(",$C23)-1),$C23))),ISNUMBER(SEARCH(";",IFERROR(LEFT($C23,FIND("(",$C23)-1),$C23))),ISNUMBER(SEARCH("team",IFERROR(LEFT($C23,FIND("(",$C23)-1),$C23))),ISNUMBER(SEARCH("group",IFERROR(LEFT($C23,FIND("(",$C23)-1),$C23)))),"△ Needs one person as Owner","○ Clear")))</f>
        <v/>
      </c>
    </row>
    <row r="24" ht="18" customHeight="1">
      <c r="A24" s="16">
        <f>IF(COUNTA($B24:$C24)=0,"",ROW()-5)</f>
        <v/>
      </c>
      <c r="B24" s="18" t="n"/>
      <c r="C24" s="18" t="n"/>
      <c r="D24" s="20">
        <f>IF(COUNTA($B24:$C24)=0,"",IF(TRIM($B24)="","△ No step written",IF(OR(TRIM(IFERROR(LEFT($C24,FIND("(",$C24)-1),$C24))="",ISNUMBER(SEARCH(",",IFERROR(LEFT($C24,FIND("(",$C24)-1),$C24))),ISNUMBER(SEARCH(" and ",IFERROR(LEFT($C24,FIND("(",$C24)-1),$C24))),ISNUMBER(SEARCH(";",IFERROR(LEFT($C24,FIND("(",$C24)-1),$C24))),ISNUMBER(SEARCH("team",IFERROR(LEFT($C24,FIND("(",$C24)-1),$C24))),ISNUMBER(SEARCH("group",IFERROR(LEFT($C24,FIND("(",$C24)-1),$C24)))),"△ Needs one person as Owner","○ Clear")))</f>
        <v/>
      </c>
    </row>
    <row r="25" ht="18" customHeight="1">
      <c r="A25" s="16">
        <f>IF(COUNTA($B25:$C25)=0,"",ROW()-5)</f>
        <v/>
      </c>
      <c r="B25" s="18" t="n"/>
      <c r="C25" s="18" t="n"/>
      <c r="D25" s="20">
        <f>IF(COUNTA($B25:$C25)=0,"",IF(TRIM($B25)="","△ No step written",IF(OR(TRIM(IFERROR(LEFT($C25,FIND("(",$C25)-1),$C25))="",ISNUMBER(SEARCH(",",IFERROR(LEFT($C25,FIND("(",$C25)-1),$C25))),ISNUMBER(SEARCH(" and ",IFERROR(LEFT($C25,FIND("(",$C25)-1),$C25))),ISNUMBER(SEARCH(";",IFERROR(LEFT($C25,FIND("(",$C25)-1),$C25))),ISNUMBER(SEARCH("team",IFERROR(LEFT($C25,FIND("(",$C25)-1),$C25))),ISNUMBER(SEARCH("group",IFERROR(LEFT($C25,FIND("(",$C25)-1),$C25)))),"△ Needs one person as Owner","○ Clear")))</f>
        <v/>
      </c>
    </row>
    <row r="26" ht="8" customHeight="1"/>
    <row r="27" ht="8" customHeight="1"/>
    <row r="28" ht="18" customHeight="1">
      <c r="A28" s="23" t="inlineStr">
        <is>
          <t>REHEARSALS</t>
        </is>
      </c>
      <c r="B28" s="23" t="n"/>
      <c r="C28" s="23" t="n"/>
      <c r="D28" s="23" t="n"/>
      <c r="E28" s="23" t="n"/>
      <c r="F28" s="23" t="n"/>
      <c r="G28" s="23" t="n"/>
    </row>
    <row r="29" ht="30" customHeight="1">
      <c r="A29" s="14" t="inlineStr">
        <is>
          <t>#</t>
        </is>
      </c>
      <c r="B29" s="15" t="inlineStr">
        <is>
          <t>Rehearsal</t>
        </is>
      </c>
      <c r="C29" s="15" t="inlineStr">
        <is>
          <t>Date</t>
        </is>
      </c>
      <c r="D29" s="15" t="inlineStr">
        <is>
          <t>Rollback timed (minutes)</t>
        </is>
      </c>
      <c r="E29" s="14" t="inlineStr">
        <is>
          <t>Time</t>
        </is>
      </c>
      <c r="F29" s="14" t="inlineStr">
        <is>
          <t>Against the limit</t>
        </is>
      </c>
      <c r="G29" s="15" t="inlineStr">
        <is>
          <t>Evidence</t>
        </is>
      </c>
    </row>
    <row r="30" ht="18" customHeight="1">
      <c r="A30" s="16">
        <f>IF(COUNTA($B30:$D30,$G30)=0,"",ROW()-29)</f>
        <v/>
      </c>
      <c r="B30" s="18" t="n"/>
      <c r="C30" s="19" t="n"/>
      <c r="D30" s="30" t="n"/>
      <c r="E30" s="21">
        <f>IF($D30="","",INT($D30/60)&amp;" h "&amp;TEXT(MOD($D30,60),"00"))</f>
        <v/>
      </c>
      <c r="F30" s="21">
        <f>IF($D30="","",IF($D30&lt;=N(Details!$C$16)*60,"Within the limit","Over the limit"))</f>
        <v/>
      </c>
      <c r="G30" s="18" t="n"/>
    </row>
    <row r="31" ht="18" customHeight="1">
      <c r="A31" s="16">
        <f>IF(COUNTA($B31:$D31,$G31)=0,"",ROW()-29)</f>
        <v/>
      </c>
      <c r="B31" s="18" t="n"/>
      <c r="C31" s="19" t="n"/>
      <c r="D31" s="30" t="n"/>
      <c r="E31" s="21">
        <f>IF($D31="","",INT($D31/60)&amp;" h "&amp;TEXT(MOD($D31,60),"00"))</f>
        <v/>
      </c>
      <c r="F31" s="21">
        <f>IF($D31="","",IF($D31&lt;=N(Details!$C$16)*60,"Within the limit","Over the limit"))</f>
        <v/>
      </c>
      <c r="G31" s="18" t="n"/>
    </row>
    <row r="32" ht="18" customHeight="1">
      <c r="A32" s="16">
        <f>IF(COUNTA($B32:$D32,$G32)=0,"",ROW()-29)</f>
        <v/>
      </c>
      <c r="B32" s="18" t="n"/>
      <c r="C32" s="19" t="n"/>
      <c r="D32" s="30" t="n"/>
      <c r="E32" s="21">
        <f>IF($D32="","",INT($D32/60)&amp;" h "&amp;TEXT(MOD($D32,60),"00"))</f>
        <v/>
      </c>
      <c r="F32" s="21">
        <f>IF($D32="","",IF($D32&lt;=N(Details!$C$16)*60,"Within the limit","Over the limit"))</f>
        <v/>
      </c>
      <c r="G32" s="18" t="n"/>
    </row>
    <row r="33" ht="18" customHeight="1">
      <c r="A33" s="16">
        <f>IF(COUNTA($B33:$D33,$G33)=0,"",ROW()-29)</f>
        <v/>
      </c>
      <c r="B33" s="18" t="n"/>
      <c r="C33" s="19" t="n"/>
      <c r="D33" s="30" t="n"/>
      <c r="E33" s="21">
        <f>IF($D33="","",INT($D33/60)&amp;" h "&amp;TEXT(MOD($D33,60),"00"))</f>
        <v/>
      </c>
      <c r="F33" s="21">
        <f>IF($D33="","",IF($D33&lt;=N(Details!$C$16)*60,"Within the limit","Over the limit"))</f>
        <v/>
      </c>
      <c r="G33" s="18" t="n"/>
    </row>
    <row r="34" ht="18" customHeight="1">
      <c r="A34" s="16">
        <f>IF(COUNTA($B34:$D34,$G34)=0,"",ROW()-29)</f>
        <v/>
      </c>
      <c r="B34" s="18" t="n"/>
      <c r="C34" s="19" t="n"/>
      <c r="D34" s="30" t="n"/>
      <c r="E34" s="21">
        <f>IF($D34="","",INT($D34/60)&amp;" h "&amp;TEXT(MOD($D34,60),"00"))</f>
        <v/>
      </c>
      <c r="F34" s="21">
        <f>IF($D34="","",IF($D34&lt;=N(Details!$C$16)*60,"Within the limit","Over the limit"))</f>
        <v/>
      </c>
      <c r="G34" s="18" t="n"/>
    </row>
    <row r="35" ht="18" customHeight="1">
      <c r="A35" s="16">
        <f>IF(COUNTA($B35:$D35,$G35)=0,"",ROW()-29)</f>
        <v/>
      </c>
      <c r="B35" s="18" t="n"/>
      <c r="C35" s="19" t="n"/>
      <c r="D35" s="30" t="n"/>
      <c r="E35" s="21">
        <f>IF($D35="","",INT($D35/60)&amp;" h "&amp;TEXT(MOD($D35,60),"00"))</f>
        <v/>
      </c>
      <c r="F35" s="21">
        <f>IF($D35="","",IF($D35&lt;=N(Details!$C$16)*60,"Within the limit","Over the limit"))</f>
        <v/>
      </c>
      <c r="G35" s="18" t="n"/>
    </row>
  </sheetData>
  <sheetProtection selectLockedCells="0" selectUnlockedCells="0" sheet="1" objects="0" insertRows="1" insertHyperlinks="1" autoFilter="0" scenarios="0" formatColumns="0" deleteColumns="1" insertColumns="1" pivotTables="1" deleteRows="1" formatCells="0" formatRows="0" sort="0"/>
  <conditionalFormatting sqref="D6:D25">
    <cfRule type="expression" priority="1" dxfId="0" stopIfTrue="0">
      <formula>LEFT(D6,1)="△"</formula>
    </cfRule>
  </conditionalFormatting>
  <conditionalFormatting sqref="F30:F35">
    <cfRule type="expression" priority="2" dxfId="1" stopIfTrue="0">
      <formula>$F30="Over the limit"</formula>
    </cfRule>
  </conditionalFormatting>
  <dataValidations count="6">
    <dataValidation sqref="B6:B25" showDropDown="0" showInputMessage="1" showErrorMessage="0" allowBlank="1" promptTitle="Step" prompt="One step of the rollback, in the order it's done." errorStyle="stop"/>
    <dataValidation sqref="C6:C25" showDropDown="0" showInputMessage="1" showErrorMessage="0" allowBlank="1" promptTitle="Owner" prompt="The one person who does it. Never a team." errorStyle="stop"/>
    <dataValidation sqref="B30:B35" showDropDown="0" showInputMessage="1" showErrorMessage="0" allowBlank="1" promptTitle="Rehearsal" prompt="What was rehearsed, such as Rehearsal 1, on the staging copy." errorStyle="stop"/>
    <dataValidation sqref="C30:C35" showDropDown="0" showInputMessage="1" showErrorMessage="1" allowBlank="1" errorTitle="Check this entry" error="Type a date, such as 30 Jun 2027." promptTitle="Date" prompt="The day of the rehearsal." type="date" errorStyle="stop" operator="between">
      <formula1>36526</formula1>
      <formula2>73415</formula2>
    </dataValidation>
    <dataValidation sqref="D30:D35" showDropDown="0" showInputMessage="1" showErrorMessage="1" allowBlank="1" errorTitle="Check this entry" error="Type a whole number of minutes, from 1 to 4320." promptTitle="Rollback timed (minutes)" prompt="Minutes from the call to the old system working again. A whole number." type="whole" errorStyle="stop" operator="between">
      <formula1>1</formula1>
      <formula2>4320</formula2>
    </dataValidation>
    <dataValidation sqref="G30:G35" showDropDown="0" showInputMessage="1" showErrorMessage="0" allowBlank="1" promptTitle="Evidence" prompt="Where the timing is kept, such as the test evidence for the rollback." errorStyle="stop"/>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0"/>
  </sheetPr>
  <dimension ref="A1:R1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24" customWidth="1" min="2" max="2"/>
    <col width="10" customWidth="1" min="3" max="3"/>
    <col width="15" customWidth="1" min="4" max="4"/>
    <col width="26" customWidth="1" min="5" max="5"/>
    <col width="15" customWidth="1" min="6" max="6"/>
    <col width="16" customWidth="1" min="7" max="7"/>
    <col width="15" customWidth="1" min="8" max="8"/>
    <col width="10" customWidth="1" min="9" max="9"/>
    <col width="10" customWidth="1" min="10" max="10"/>
    <col width="10" customWidth="1" min="11" max="11"/>
    <col width="40" customWidth="1" min="12" max="12"/>
    <col hidden="1" outlineLevel="1" width="14" customWidth="1" min="13" max="18"/>
  </cols>
  <sheetData>
    <row r="1" ht="36" customHeight="1">
      <c r="A1" s="1" t="inlineStr">
        <is>
          <t>Rollout</t>
        </is>
      </c>
    </row>
    <row r="2" ht="18" customHeight="1">
      <c r="A2" s="7">
        <f>IF(TRIM(Details!$C$5)="","","Project: "&amp;Details!$C$5&amp;IF(TRIM(Details!$C$6)="",".",". Sits under: "&amp;Details!$C$6&amp;"."))</f>
        <v/>
      </c>
    </row>
    <row r="3" ht="6" customHeight="1"/>
    <row r="4" ht="8" customHeight="1"/>
    <row r="5" ht="30" customHeight="1">
      <c r="A5" s="14" t="inlineStr">
        <is>
          <t>Wave</t>
        </is>
      </c>
      <c r="B5" s="15" t="inlineStr">
        <is>
          <t>Who</t>
        </is>
      </c>
      <c r="C5" s="15" t="inlineStr">
        <is>
          <t>Customers</t>
        </is>
      </c>
      <c r="D5" s="15" t="inlineStr">
        <is>
          <t>Opens</t>
        </is>
      </c>
      <c r="E5" s="15" t="inlineStr">
        <is>
          <t>Why in this order</t>
        </is>
      </c>
      <c r="F5" s="15" t="inlineStr">
        <is>
          <t>Told on</t>
        </is>
      </c>
      <c r="G5" s="15" t="inlineStr">
        <is>
          <t>Told by</t>
        </is>
      </c>
      <c r="H5" s="15" t="inlineStr">
        <is>
          <t>Last move</t>
        </is>
      </c>
      <c r="I5" s="15" t="inlineStr">
        <is>
          <t>Moved so far</t>
        </is>
      </c>
      <c r="J5" s="14" t="inlineStr">
        <is>
          <t>Scheduled</t>
        </is>
      </c>
      <c r="K5" s="14" t="inlineStr">
        <is>
          <t>Still to move</t>
        </is>
      </c>
      <c r="L5" s="14" t="inlineStr">
        <is>
          <t>Check</t>
        </is>
      </c>
      <c r="N5" s="14" t="inlineStr">
        <is>
          <t>Due to have moved by now</t>
        </is>
      </c>
      <c r="O5" s="14" t="inlineStr">
        <is>
          <t>Latest Needed by of its conditions</t>
        </is>
      </c>
      <c r="P5" s="14" t="inlineStr">
        <is>
          <t>Check 7: the fault</t>
        </is>
      </c>
      <c r="Q5" s="14" t="inlineStr">
        <is>
          <t>Check 8: the fault</t>
        </is>
      </c>
      <c r="R5" s="14" t="inlineStr">
        <is>
          <t>Check 9: the fault</t>
        </is>
      </c>
    </row>
    <row r="6" ht="18" customHeight="1">
      <c r="A6" s="16">
        <f>IF($B6="","",ROW()-5)</f>
        <v/>
      </c>
      <c r="B6" s="18" t="n"/>
      <c r="C6" s="31" t="n"/>
      <c r="D6" s="19" t="n"/>
      <c r="E6" s="18" t="n"/>
      <c r="F6" s="19" t="n"/>
      <c r="G6" s="18" t="n"/>
      <c r="H6" s="19" t="n"/>
      <c r="I6" s="31" t="n"/>
      <c r="J6" s="32">
        <f>IF($B6="","",SUMIFS(Moves!$C$6:$C$65,Moves!$A$6:$A$65,$A6))</f>
        <v/>
      </c>
      <c r="K6" s="32">
        <f>IF($B6="","",N($C6)-N($I6))</f>
        <v/>
      </c>
      <c r="L6" s="20">
        <f>IF($B6="","",IF($P6&lt;&gt;"","△ "&amp;$P6,IF($Q6&lt;&gt;"","△ "&amp;$Q6,IF($R6&lt;&gt;"","△ "&amp;$R6,"○ Clear"))))</f>
        <v/>
      </c>
      <c r="N6" s="21">
        <f>IF($B6="",0,SUMIFS(Moves!$C$6:$C$65,Moves!$A$6:$A$65,$A6,Moves!$B$6:$B$65,"&lt;"&amp;DATE(YEAR(Details!$C$22),MONTH(Details!$C$22),1)))</f>
        <v/>
      </c>
      <c r="O6" s="21">
        <f>IF($B6="",0,SUMPRODUCT(MAX((Conditions!$B$6:$B$35=$A6)*Conditions!$O$6:$O$35)))</f>
        <v/>
      </c>
      <c r="P6" s="21">
        <f>IF($B6="","",IF(NOT(ISNUMBER($D6)),"Opens isn't a date",IF($D6&lt;MAX($D$5:$D5),"Opens before the wave above",IF(AND(N($C6)&lt;&gt;N($J6),$D6&lt;=Details!$C$22+60),"Scheduled doesn't match Customers",IF(N($I6)&gt;N($C6),"Moved so far is more than Customers","")))))</f>
        <v/>
      </c>
      <c r="Q6" s="21">
        <f>IF($B6="","",IF(AND($A6&gt;1,COUNTIF(Conditions!$B$6:$B$35,$A6)=0),"No condition for this wave",IF($O6&gt;$D6,"A condition is due after the wave opens",IF(OR(NOT(ISNUMBER($F6)),TRIM($G6)=""),"Told on or Told by is blank",IF($F6&gt;=$D6,"Told on the day it opens, or after","")))))</f>
        <v/>
      </c>
      <c r="R6" s="21">
        <f>IF($B6="","",IF(OR(NOT(ISNUMBER($H6)),$H6&lt;$D6),"Last move is blank or before Opens",IF(AND(ISNUMBER(Details!$C$8),$H6&gt;Details!$C$8),"Last move is after the Planned finish",IF(N($I6)&lt;$N6,"Behind the Moves plan: "&amp;N($I6)&amp;" moved, "&amp;$N6&amp;" due",""))))</f>
        <v/>
      </c>
    </row>
    <row r="7" ht="18" customHeight="1">
      <c r="A7" s="16">
        <f>IF($B7="","",ROW()-5)</f>
        <v/>
      </c>
      <c r="B7" s="18" t="n"/>
      <c r="C7" s="31" t="n"/>
      <c r="D7" s="19" t="n"/>
      <c r="E7" s="18" t="n"/>
      <c r="F7" s="19" t="n"/>
      <c r="G7" s="18" t="n"/>
      <c r="H7" s="19" t="n"/>
      <c r="I7" s="31" t="n"/>
      <c r="J7" s="32">
        <f>IF($B7="","",SUMIFS(Moves!$C$6:$C$65,Moves!$A$6:$A$65,$A7))</f>
        <v/>
      </c>
      <c r="K7" s="32">
        <f>IF($B7="","",N($C7)-N($I7))</f>
        <v/>
      </c>
      <c r="L7" s="20">
        <f>IF($B7="","",IF($P7&lt;&gt;"","△ "&amp;$P7,IF($Q7&lt;&gt;"","△ "&amp;$Q7,IF($R7&lt;&gt;"","△ "&amp;$R7,"○ Clear"))))</f>
        <v/>
      </c>
      <c r="N7" s="21">
        <f>IF($B7="",0,SUMIFS(Moves!$C$6:$C$65,Moves!$A$6:$A$65,$A7,Moves!$B$6:$B$65,"&lt;"&amp;DATE(YEAR(Details!$C$22),MONTH(Details!$C$22),1)))</f>
        <v/>
      </c>
      <c r="O7" s="21">
        <f>IF($B7="",0,SUMPRODUCT(MAX((Conditions!$B$6:$B$35=$A7)*Conditions!$O$6:$O$35)))</f>
        <v/>
      </c>
      <c r="P7" s="21">
        <f>IF($B7="","",IF(NOT(ISNUMBER($D7)),"Opens isn't a date",IF($D7&lt;MAX($D$5:$D6),"Opens before the wave above",IF(AND(N($C7)&lt;&gt;N($J7),$D7&lt;=Details!$C$22+60),"Scheduled doesn't match Customers",IF(N($I7)&gt;N($C7),"Moved so far is more than Customers","")))))</f>
        <v/>
      </c>
      <c r="Q7" s="21">
        <f>IF($B7="","",IF(AND($A7&gt;1,COUNTIF(Conditions!$B$6:$B$35,$A7)=0),"No condition for this wave",IF($O7&gt;$D7,"A condition is due after the wave opens",IF(OR(NOT(ISNUMBER($F7)),TRIM($G7)=""),"Told on or Told by is blank",IF($F7&gt;=$D7,"Told on the day it opens, or after","")))))</f>
        <v/>
      </c>
      <c r="R7" s="21">
        <f>IF($B7="","",IF(OR(NOT(ISNUMBER($H7)),$H7&lt;$D7),"Last move is blank or before Opens",IF(AND(ISNUMBER(Details!$C$8),$H7&gt;Details!$C$8),"Last move is after the Planned finish",IF(N($I7)&lt;$N7,"Behind the Moves plan: "&amp;N($I7)&amp;" moved, "&amp;$N7&amp;" due",""))))</f>
        <v/>
      </c>
    </row>
    <row r="8" ht="18" customHeight="1">
      <c r="A8" s="16">
        <f>IF($B8="","",ROW()-5)</f>
        <v/>
      </c>
      <c r="B8" s="18" t="n"/>
      <c r="C8" s="31" t="n"/>
      <c r="D8" s="19" t="n"/>
      <c r="E8" s="18" t="n"/>
      <c r="F8" s="19" t="n"/>
      <c r="G8" s="18" t="n"/>
      <c r="H8" s="19" t="n"/>
      <c r="I8" s="31" t="n"/>
      <c r="J8" s="32">
        <f>IF($B8="","",SUMIFS(Moves!$C$6:$C$65,Moves!$A$6:$A$65,$A8))</f>
        <v/>
      </c>
      <c r="K8" s="32">
        <f>IF($B8="","",N($C8)-N($I8))</f>
        <v/>
      </c>
      <c r="L8" s="20">
        <f>IF($B8="","",IF($P8&lt;&gt;"","△ "&amp;$P8,IF($Q8&lt;&gt;"","△ "&amp;$Q8,IF($R8&lt;&gt;"","△ "&amp;$R8,"○ Clear"))))</f>
        <v/>
      </c>
      <c r="N8" s="21">
        <f>IF($B8="",0,SUMIFS(Moves!$C$6:$C$65,Moves!$A$6:$A$65,$A8,Moves!$B$6:$B$65,"&lt;"&amp;DATE(YEAR(Details!$C$22),MONTH(Details!$C$22),1)))</f>
        <v/>
      </c>
      <c r="O8" s="21">
        <f>IF($B8="",0,SUMPRODUCT(MAX((Conditions!$B$6:$B$35=$A8)*Conditions!$O$6:$O$35)))</f>
        <v/>
      </c>
      <c r="P8" s="21">
        <f>IF($B8="","",IF(NOT(ISNUMBER($D8)),"Opens isn't a date",IF($D8&lt;MAX($D$5:$D7),"Opens before the wave above",IF(AND(N($C8)&lt;&gt;N($J8),$D8&lt;=Details!$C$22+60),"Scheduled doesn't match Customers",IF(N($I8)&gt;N($C8),"Moved so far is more than Customers","")))))</f>
        <v/>
      </c>
      <c r="Q8" s="21">
        <f>IF($B8="","",IF(AND($A8&gt;1,COUNTIF(Conditions!$B$6:$B$35,$A8)=0),"No condition for this wave",IF($O8&gt;$D8,"A condition is due after the wave opens",IF(OR(NOT(ISNUMBER($F8)),TRIM($G8)=""),"Told on or Told by is blank",IF($F8&gt;=$D8,"Told on the day it opens, or after","")))))</f>
        <v/>
      </c>
      <c r="R8" s="21">
        <f>IF($B8="","",IF(OR(NOT(ISNUMBER($H8)),$H8&lt;$D8),"Last move is blank or before Opens",IF(AND(ISNUMBER(Details!$C$8),$H8&gt;Details!$C$8),"Last move is after the Planned finish",IF(N($I8)&lt;$N8,"Behind the Moves plan: "&amp;N($I8)&amp;" moved, "&amp;$N8&amp;" due",""))))</f>
        <v/>
      </c>
    </row>
    <row r="9" ht="18" customHeight="1">
      <c r="A9" s="16">
        <f>IF($B9="","",ROW()-5)</f>
        <v/>
      </c>
      <c r="B9" s="18" t="n"/>
      <c r="C9" s="31" t="n"/>
      <c r="D9" s="19" t="n"/>
      <c r="E9" s="18" t="n"/>
      <c r="F9" s="19" t="n"/>
      <c r="G9" s="18" t="n"/>
      <c r="H9" s="19" t="n"/>
      <c r="I9" s="31" t="n"/>
      <c r="J9" s="32">
        <f>IF($B9="","",SUMIFS(Moves!$C$6:$C$65,Moves!$A$6:$A$65,$A9))</f>
        <v/>
      </c>
      <c r="K9" s="32">
        <f>IF($B9="","",N($C9)-N($I9))</f>
        <v/>
      </c>
      <c r="L9" s="20">
        <f>IF($B9="","",IF($P9&lt;&gt;"","△ "&amp;$P9,IF($Q9&lt;&gt;"","△ "&amp;$Q9,IF($R9&lt;&gt;"","△ "&amp;$R9,"○ Clear"))))</f>
        <v/>
      </c>
      <c r="N9" s="21">
        <f>IF($B9="",0,SUMIFS(Moves!$C$6:$C$65,Moves!$A$6:$A$65,$A9,Moves!$B$6:$B$65,"&lt;"&amp;DATE(YEAR(Details!$C$22),MONTH(Details!$C$22),1)))</f>
        <v/>
      </c>
      <c r="O9" s="21">
        <f>IF($B9="",0,SUMPRODUCT(MAX((Conditions!$B$6:$B$35=$A9)*Conditions!$O$6:$O$35)))</f>
        <v/>
      </c>
      <c r="P9" s="21">
        <f>IF($B9="","",IF(NOT(ISNUMBER($D9)),"Opens isn't a date",IF($D9&lt;MAX($D$5:$D8),"Opens before the wave above",IF(AND(N($C9)&lt;&gt;N($J9),$D9&lt;=Details!$C$22+60),"Scheduled doesn't match Customers",IF(N($I9)&gt;N($C9),"Moved so far is more than Customers","")))))</f>
        <v/>
      </c>
      <c r="Q9" s="21">
        <f>IF($B9="","",IF(AND($A9&gt;1,COUNTIF(Conditions!$B$6:$B$35,$A9)=0),"No condition for this wave",IF($O9&gt;$D9,"A condition is due after the wave opens",IF(OR(NOT(ISNUMBER($F9)),TRIM($G9)=""),"Told on or Told by is blank",IF($F9&gt;=$D9,"Told on the day it opens, or after","")))))</f>
        <v/>
      </c>
      <c r="R9" s="21">
        <f>IF($B9="","",IF(OR(NOT(ISNUMBER($H9)),$H9&lt;$D9),"Last move is blank or before Opens",IF(AND(ISNUMBER(Details!$C$8),$H9&gt;Details!$C$8),"Last move is after the Planned finish",IF(N($I9)&lt;$N9,"Behind the Moves plan: "&amp;N($I9)&amp;" moved, "&amp;$N9&amp;" due",""))))</f>
        <v/>
      </c>
    </row>
    <row r="10" ht="18" customHeight="1">
      <c r="A10" s="16">
        <f>IF($B10="","",ROW()-5)</f>
        <v/>
      </c>
      <c r="B10" s="18" t="n"/>
      <c r="C10" s="31" t="n"/>
      <c r="D10" s="19" t="n"/>
      <c r="E10" s="18" t="n"/>
      <c r="F10" s="19" t="n"/>
      <c r="G10" s="18" t="n"/>
      <c r="H10" s="19" t="n"/>
      <c r="I10" s="31" t="n"/>
      <c r="J10" s="32">
        <f>IF($B10="","",SUMIFS(Moves!$C$6:$C$65,Moves!$A$6:$A$65,$A10))</f>
        <v/>
      </c>
      <c r="K10" s="32">
        <f>IF($B10="","",N($C10)-N($I10))</f>
        <v/>
      </c>
      <c r="L10" s="20">
        <f>IF($B10="","",IF($P10&lt;&gt;"","△ "&amp;$P10,IF($Q10&lt;&gt;"","△ "&amp;$Q10,IF($R10&lt;&gt;"","△ "&amp;$R10,"○ Clear"))))</f>
        <v/>
      </c>
      <c r="N10" s="21">
        <f>IF($B10="",0,SUMIFS(Moves!$C$6:$C$65,Moves!$A$6:$A$65,$A10,Moves!$B$6:$B$65,"&lt;"&amp;DATE(YEAR(Details!$C$22),MONTH(Details!$C$22),1)))</f>
        <v/>
      </c>
      <c r="O10" s="21">
        <f>IF($B10="",0,SUMPRODUCT(MAX((Conditions!$B$6:$B$35=$A10)*Conditions!$O$6:$O$35)))</f>
        <v/>
      </c>
      <c r="P10" s="21">
        <f>IF($B10="","",IF(NOT(ISNUMBER($D10)),"Opens isn't a date",IF($D10&lt;MAX($D$5:$D9),"Opens before the wave above",IF(AND(N($C10)&lt;&gt;N($J10),$D10&lt;=Details!$C$22+60),"Scheduled doesn't match Customers",IF(N($I10)&gt;N($C10),"Moved so far is more than Customers","")))))</f>
        <v/>
      </c>
      <c r="Q10" s="21">
        <f>IF($B10="","",IF(AND($A10&gt;1,COUNTIF(Conditions!$B$6:$B$35,$A10)=0),"No condition for this wave",IF($O10&gt;$D10,"A condition is due after the wave opens",IF(OR(NOT(ISNUMBER($F10)),TRIM($G10)=""),"Told on or Told by is blank",IF($F10&gt;=$D10,"Told on the day it opens, or after","")))))</f>
        <v/>
      </c>
      <c r="R10" s="21">
        <f>IF($B10="","",IF(OR(NOT(ISNUMBER($H10)),$H10&lt;$D10),"Last move is blank or before Opens",IF(AND(ISNUMBER(Details!$C$8),$H10&gt;Details!$C$8),"Last move is after the Planned finish",IF(N($I10)&lt;$N10,"Behind the Moves plan: "&amp;N($I10)&amp;" moved, "&amp;$N10&amp;" due",""))))</f>
        <v/>
      </c>
    </row>
    <row r="11" ht="18" customHeight="1">
      <c r="A11" s="16">
        <f>IF($B11="","",ROW()-5)</f>
        <v/>
      </c>
      <c r="B11" s="18" t="n"/>
      <c r="C11" s="31" t="n"/>
      <c r="D11" s="19" t="n"/>
      <c r="E11" s="18" t="n"/>
      <c r="F11" s="19" t="n"/>
      <c r="G11" s="18" t="n"/>
      <c r="H11" s="19" t="n"/>
      <c r="I11" s="31" t="n"/>
      <c r="J11" s="32">
        <f>IF($B11="","",SUMIFS(Moves!$C$6:$C$65,Moves!$A$6:$A$65,$A11))</f>
        <v/>
      </c>
      <c r="K11" s="32">
        <f>IF($B11="","",N($C11)-N($I11))</f>
        <v/>
      </c>
      <c r="L11" s="20">
        <f>IF($B11="","",IF($P11&lt;&gt;"","△ "&amp;$P11,IF($Q11&lt;&gt;"","△ "&amp;$Q11,IF($R11&lt;&gt;"","△ "&amp;$R11,"○ Clear"))))</f>
        <v/>
      </c>
      <c r="N11" s="21">
        <f>IF($B11="",0,SUMIFS(Moves!$C$6:$C$65,Moves!$A$6:$A$65,$A11,Moves!$B$6:$B$65,"&lt;"&amp;DATE(YEAR(Details!$C$22),MONTH(Details!$C$22),1)))</f>
        <v/>
      </c>
      <c r="O11" s="21">
        <f>IF($B11="",0,SUMPRODUCT(MAX((Conditions!$B$6:$B$35=$A11)*Conditions!$O$6:$O$35)))</f>
        <v/>
      </c>
      <c r="P11" s="21">
        <f>IF($B11="","",IF(NOT(ISNUMBER($D11)),"Opens isn't a date",IF($D11&lt;MAX($D$5:$D10),"Opens before the wave above",IF(AND(N($C11)&lt;&gt;N($J11),$D11&lt;=Details!$C$22+60),"Scheduled doesn't match Customers",IF(N($I11)&gt;N($C11),"Moved so far is more than Customers","")))))</f>
        <v/>
      </c>
      <c r="Q11" s="21">
        <f>IF($B11="","",IF(AND($A11&gt;1,COUNTIF(Conditions!$B$6:$B$35,$A11)=0),"No condition for this wave",IF($O11&gt;$D11,"A condition is due after the wave opens",IF(OR(NOT(ISNUMBER($F11)),TRIM($G11)=""),"Told on or Told by is blank",IF($F11&gt;=$D11,"Told on the day it opens, or after","")))))</f>
        <v/>
      </c>
      <c r="R11" s="21">
        <f>IF($B11="","",IF(OR(NOT(ISNUMBER($H11)),$H11&lt;$D11),"Last move is blank or before Opens",IF(AND(ISNUMBER(Details!$C$8),$H11&gt;Details!$C$8),"Last move is after the Planned finish",IF(N($I11)&lt;$N11,"Behind the Moves plan: "&amp;N($I11)&amp;" moved, "&amp;$N11&amp;" due",""))))</f>
        <v/>
      </c>
    </row>
    <row r="12" ht="18" customHeight="1">
      <c r="A12" s="16">
        <f>IF($B12="","",ROW()-5)</f>
        <v/>
      </c>
      <c r="B12" s="18" t="n"/>
      <c r="C12" s="31" t="n"/>
      <c r="D12" s="19" t="n"/>
      <c r="E12" s="18" t="n"/>
      <c r="F12" s="19" t="n"/>
      <c r="G12" s="18" t="n"/>
      <c r="H12" s="19" t="n"/>
      <c r="I12" s="31" t="n"/>
      <c r="J12" s="32">
        <f>IF($B12="","",SUMIFS(Moves!$C$6:$C$65,Moves!$A$6:$A$65,$A12))</f>
        <v/>
      </c>
      <c r="K12" s="32">
        <f>IF($B12="","",N($C12)-N($I12))</f>
        <v/>
      </c>
      <c r="L12" s="20">
        <f>IF($B12="","",IF($P12&lt;&gt;"","△ "&amp;$P12,IF($Q12&lt;&gt;"","△ "&amp;$Q12,IF($R12&lt;&gt;"","△ "&amp;$R12,"○ Clear"))))</f>
        <v/>
      </c>
      <c r="N12" s="21">
        <f>IF($B12="",0,SUMIFS(Moves!$C$6:$C$65,Moves!$A$6:$A$65,$A12,Moves!$B$6:$B$65,"&lt;"&amp;DATE(YEAR(Details!$C$22),MONTH(Details!$C$22),1)))</f>
        <v/>
      </c>
      <c r="O12" s="21">
        <f>IF($B12="",0,SUMPRODUCT(MAX((Conditions!$B$6:$B$35=$A12)*Conditions!$O$6:$O$35)))</f>
        <v/>
      </c>
      <c r="P12" s="21">
        <f>IF($B12="","",IF(NOT(ISNUMBER($D12)),"Opens isn't a date",IF($D12&lt;MAX($D$5:$D11),"Opens before the wave above",IF(AND(N($C12)&lt;&gt;N($J12),$D12&lt;=Details!$C$22+60),"Scheduled doesn't match Customers",IF(N($I12)&gt;N($C12),"Moved so far is more than Customers","")))))</f>
        <v/>
      </c>
      <c r="Q12" s="21">
        <f>IF($B12="","",IF(AND($A12&gt;1,COUNTIF(Conditions!$B$6:$B$35,$A12)=0),"No condition for this wave",IF($O12&gt;$D12,"A condition is due after the wave opens",IF(OR(NOT(ISNUMBER($F12)),TRIM($G12)=""),"Told on or Told by is blank",IF($F12&gt;=$D12,"Told on the day it opens, or after","")))))</f>
        <v/>
      </c>
      <c r="R12" s="21">
        <f>IF($B12="","",IF(OR(NOT(ISNUMBER($H12)),$H12&lt;$D12),"Last move is blank or before Opens",IF(AND(ISNUMBER(Details!$C$8),$H12&gt;Details!$C$8),"Last move is after the Planned finish",IF(N($I12)&lt;$N12,"Behind the Moves plan: "&amp;N($I12)&amp;" moved, "&amp;$N12&amp;" due",""))))</f>
        <v/>
      </c>
    </row>
    <row r="13" ht="18" customHeight="1">
      <c r="A13" s="16">
        <f>IF($B13="","",ROW()-5)</f>
        <v/>
      </c>
      <c r="B13" s="18" t="n"/>
      <c r="C13" s="31" t="n"/>
      <c r="D13" s="19" t="n"/>
      <c r="E13" s="18" t="n"/>
      <c r="F13" s="19" t="n"/>
      <c r="G13" s="18" t="n"/>
      <c r="H13" s="19" t="n"/>
      <c r="I13" s="31" t="n"/>
      <c r="J13" s="32">
        <f>IF($B13="","",SUMIFS(Moves!$C$6:$C$65,Moves!$A$6:$A$65,$A13))</f>
        <v/>
      </c>
      <c r="K13" s="32">
        <f>IF($B13="","",N($C13)-N($I13))</f>
        <v/>
      </c>
      <c r="L13" s="20">
        <f>IF($B13="","",IF($P13&lt;&gt;"","△ "&amp;$P13,IF($Q13&lt;&gt;"","△ "&amp;$Q13,IF($R13&lt;&gt;"","△ "&amp;$R13,"○ Clear"))))</f>
        <v/>
      </c>
      <c r="N13" s="21">
        <f>IF($B13="",0,SUMIFS(Moves!$C$6:$C$65,Moves!$A$6:$A$65,$A13,Moves!$B$6:$B$65,"&lt;"&amp;DATE(YEAR(Details!$C$22),MONTH(Details!$C$22),1)))</f>
        <v/>
      </c>
      <c r="O13" s="21">
        <f>IF($B13="",0,SUMPRODUCT(MAX((Conditions!$B$6:$B$35=$A13)*Conditions!$O$6:$O$35)))</f>
        <v/>
      </c>
      <c r="P13" s="21">
        <f>IF($B13="","",IF(NOT(ISNUMBER($D13)),"Opens isn't a date",IF($D13&lt;MAX($D$5:$D12),"Opens before the wave above",IF(AND(N($C13)&lt;&gt;N($J13),$D13&lt;=Details!$C$22+60),"Scheduled doesn't match Customers",IF(N($I13)&gt;N($C13),"Moved so far is more than Customers","")))))</f>
        <v/>
      </c>
      <c r="Q13" s="21">
        <f>IF($B13="","",IF(AND($A13&gt;1,COUNTIF(Conditions!$B$6:$B$35,$A13)=0),"No condition for this wave",IF($O13&gt;$D13,"A condition is due after the wave opens",IF(OR(NOT(ISNUMBER($F13)),TRIM($G13)=""),"Told on or Told by is blank",IF($F13&gt;=$D13,"Told on the day it opens, or after","")))))</f>
        <v/>
      </c>
      <c r="R13" s="21">
        <f>IF($B13="","",IF(OR(NOT(ISNUMBER($H13)),$H13&lt;$D13),"Last move is blank or before Opens",IF(AND(ISNUMBER(Details!$C$8),$H13&gt;Details!$C$8),"Last move is after the Planned finish",IF(N($I13)&lt;$N13,"Behind the Moves plan: "&amp;N($I13)&amp;" moved, "&amp;$N13&amp;" due",""))))</f>
        <v/>
      </c>
    </row>
    <row r="14" ht="18" customHeight="1">
      <c r="A14" s="16">
        <f>IF($B14="","",ROW()-5)</f>
        <v/>
      </c>
      <c r="B14" s="18" t="n"/>
      <c r="C14" s="31" t="n"/>
      <c r="D14" s="19" t="n"/>
      <c r="E14" s="18" t="n"/>
      <c r="F14" s="19" t="n"/>
      <c r="G14" s="18" t="n"/>
      <c r="H14" s="19" t="n"/>
      <c r="I14" s="31" t="n"/>
      <c r="J14" s="32">
        <f>IF($B14="","",SUMIFS(Moves!$C$6:$C$65,Moves!$A$6:$A$65,$A14))</f>
        <v/>
      </c>
      <c r="K14" s="32">
        <f>IF($B14="","",N($C14)-N($I14))</f>
        <v/>
      </c>
      <c r="L14" s="20">
        <f>IF($B14="","",IF($P14&lt;&gt;"","△ "&amp;$P14,IF($Q14&lt;&gt;"","△ "&amp;$Q14,IF($R14&lt;&gt;"","△ "&amp;$R14,"○ Clear"))))</f>
        <v/>
      </c>
      <c r="N14" s="21">
        <f>IF($B14="",0,SUMIFS(Moves!$C$6:$C$65,Moves!$A$6:$A$65,$A14,Moves!$B$6:$B$65,"&lt;"&amp;DATE(YEAR(Details!$C$22),MONTH(Details!$C$22),1)))</f>
        <v/>
      </c>
      <c r="O14" s="21">
        <f>IF($B14="",0,SUMPRODUCT(MAX((Conditions!$B$6:$B$35=$A14)*Conditions!$O$6:$O$35)))</f>
        <v/>
      </c>
      <c r="P14" s="21">
        <f>IF($B14="","",IF(NOT(ISNUMBER($D14)),"Opens isn't a date",IF($D14&lt;MAX($D$5:$D13),"Opens before the wave above",IF(AND(N($C14)&lt;&gt;N($J14),$D14&lt;=Details!$C$22+60),"Scheduled doesn't match Customers",IF(N($I14)&gt;N($C14),"Moved so far is more than Customers","")))))</f>
        <v/>
      </c>
      <c r="Q14" s="21">
        <f>IF($B14="","",IF(AND($A14&gt;1,COUNTIF(Conditions!$B$6:$B$35,$A14)=0),"No condition for this wave",IF($O14&gt;$D14,"A condition is due after the wave opens",IF(OR(NOT(ISNUMBER($F14)),TRIM($G14)=""),"Told on or Told by is blank",IF($F14&gt;=$D14,"Told on the day it opens, or after","")))))</f>
        <v/>
      </c>
      <c r="R14" s="21">
        <f>IF($B14="","",IF(OR(NOT(ISNUMBER($H14)),$H14&lt;$D14),"Last move is blank or before Opens",IF(AND(ISNUMBER(Details!$C$8),$H14&gt;Details!$C$8),"Last move is after the Planned finish",IF(N($I14)&lt;$N14,"Behind the Moves plan: "&amp;N($I14)&amp;" moved, "&amp;$N14&amp;" due",""))))</f>
        <v/>
      </c>
    </row>
    <row r="15" ht="18" customHeight="1">
      <c r="A15" s="16">
        <f>IF($B15="","",ROW()-5)</f>
        <v/>
      </c>
      <c r="B15" s="18" t="n"/>
      <c r="C15" s="31" t="n"/>
      <c r="D15" s="19" t="n"/>
      <c r="E15" s="18" t="n"/>
      <c r="F15" s="19" t="n"/>
      <c r="G15" s="18" t="n"/>
      <c r="H15" s="19" t="n"/>
      <c r="I15" s="31" t="n"/>
      <c r="J15" s="32">
        <f>IF($B15="","",SUMIFS(Moves!$C$6:$C$65,Moves!$A$6:$A$65,$A15))</f>
        <v/>
      </c>
      <c r="K15" s="32">
        <f>IF($B15="","",N($C15)-N($I15))</f>
        <v/>
      </c>
      <c r="L15" s="20">
        <f>IF($B15="","",IF($P15&lt;&gt;"","△ "&amp;$P15,IF($Q15&lt;&gt;"","△ "&amp;$Q15,IF($R15&lt;&gt;"","△ "&amp;$R15,"○ Clear"))))</f>
        <v/>
      </c>
      <c r="N15" s="21">
        <f>IF($B15="",0,SUMIFS(Moves!$C$6:$C$65,Moves!$A$6:$A$65,$A15,Moves!$B$6:$B$65,"&lt;"&amp;DATE(YEAR(Details!$C$22),MONTH(Details!$C$22),1)))</f>
        <v/>
      </c>
      <c r="O15" s="21">
        <f>IF($B15="",0,SUMPRODUCT(MAX((Conditions!$B$6:$B$35=$A15)*Conditions!$O$6:$O$35)))</f>
        <v/>
      </c>
      <c r="P15" s="21">
        <f>IF($B15="","",IF(NOT(ISNUMBER($D15)),"Opens isn't a date",IF($D15&lt;MAX($D$5:$D14),"Opens before the wave above",IF(AND(N($C15)&lt;&gt;N($J15),$D15&lt;=Details!$C$22+60),"Scheduled doesn't match Customers",IF(N($I15)&gt;N($C15),"Moved so far is more than Customers","")))))</f>
        <v/>
      </c>
      <c r="Q15" s="21">
        <f>IF($B15="","",IF(AND($A15&gt;1,COUNTIF(Conditions!$B$6:$B$35,$A15)=0),"No condition for this wave",IF($O15&gt;$D15,"A condition is due after the wave opens",IF(OR(NOT(ISNUMBER($F15)),TRIM($G15)=""),"Told on or Told by is blank",IF($F15&gt;=$D15,"Told on the day it opens, or after","")))))</f>
        <v/>
      </c>
      <c r="R15" s="21">
        <f>IF($B15="","",IF(OR(NOT(ISNUMBER($H15)),$H15&lt;$D15),"Last move is blank or before Opens",IF(AND(ISNUMBER(Details!$C$8),$H15&gt;Details!$C$8),"Last move is after the Planned finish",IF(N($I15)&lt;$N15,"Behind the Moves plan: "&amp;N($I15)&amp;" moved, "&amp;$N15&amp;" due",""))))</f>
        <v/>
      </c>
    </row>
  </sheetData>
  <sheetProtection selectLockedCells="0" selectUnlockedCells="0" sheet="1" objects="0" insertRows="1" insertHyperlinks="1" autoFilter="0" scenarios="0" formatColumns="0" deleteColumns="1" insertColumns="1" pivotTables="1" deleteRows="1" formatCells="0" formatRows="0" sort="0"/>
  <autoFilter ref="A5:L15"/>
  <conditionalFormatting sqref="L6:L15">
    <cfRule type="expression" priority="1" dxfId="0" stopIfTrue="0">
      <formula>LEFT(L6,1)="△"</formula>
    </cfRule>
  </conditionalFormatting>
  <dataValidations count="8">
    <dataValidation sqref="C6:C15" showDropDown="0" showInputMessage="1" showErrorMessage="1" allowBlank="1" errorTitle="Check this entry" error="Type a whole number, such as 210." promptTitle="Customers" prompt="How many customers, users or sites move in this wave." type="whole" errorStyle="stop" operator="between">
      <formula1>0</formula1>
      <formula2>100000000</formula2>
    </dataValidation>
    <dataValidation sqref="I6:I15" showDropDown="0" showInputMessage="1" showErrorMessage="1" allowBlank="1" errorTitle="Check this entry" error="Type a whole number, such as 210." promptTitle="Moved so far" prompt="Fill it in as the rollout runs: how many have moved so far." type="whole" errorStyle="stop" operator="between">
      <formula1>0</formula1>
      <formula2>100000000</formula2>
    </dataValidation>
    <dataValidation sqref="D6:D15" showDropDown="0" showInputMessage="1" showErrorMessage="1" allowBlank="1" errorTitle="Check this entry" error="Type a date, such as 30 Jun 2027." promptTitle="Opens" prompt="The day the wave opens. Waves open in order." type="date" errorStyle="stop" operator="between">
      <formula1>36526</formula1>
      <formula2>73415</formula2>
    </dataValidation>
    <dataValidation sqref="F6:F15" showDropDown="0" showInputMessage="1" showErrorMessage="1" allowBlank="1" errorTitle="Check this entry" error="Type a date, such as 30 Jun 2027." promptTitle="Told on" prompt="The day the notice goes, or went. It comes before Opens." type="date" errorStyle="stop" operator="between">
      <formula1>36526</formula1>
      <formula2>73415</formula2>
    </dataValidation>
    <dataValidation sqref="H6:H15" showDropDown="0" showInputMessage="1" showErrorMessage="1" allowBlank="1" errorTitle="Check this entry" error="Type a date, such as 30 Jun 2027." promptTitle="Last move" prompt="The day the last of the wave moves: on or after Opens, and by the Planned finish." type="date" errorStyle="stop" operator="between">
      <formula1>36526</formula1>
      <formula2>73415</formula2>
    </dataValidation>
    <dataValidation sqref="B6:B15" showDropDown="0" showInputMessage="1" showErrorMessage="0" allowBlank="1" promptTitle="Who" prompt="Who moves in this wave, such as US customers billed monthly." errorStyle="stop"/>
    <dataValidation sqref="E6:E15" showDropDown="0" showInputMessage="1" showErrorMessage="0" allowBlank="1" promptTitle="Why in this order" prompt="One line on why this wave comes where it does." errorStyle="stop"/>
    <dataValidation sqref="G6:G15" showDropDown="0" showInputMessage="1" showErrorMessage="0" allowBlank="1" promptTitle="Told by" prompt="The one person who sends the notice." errorStyle="stop"/>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fitToPage="0"/>
  </sheetPr>
  <dimension ref="A1:O3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4" customWidth="1" min="1" max="1"/>
    <col width="7" customWidth="1" min="2" max="2"/>
    <col width="40" customWidth="1" min="3" max="3"/>
    <col width="24" customWidth="1" min="4" max="4"/>
    <col width="15" customWidth="1" min="5" max="5"/>
    <col width="9" customWidth="1" min="6" max="6"/>
    <col width="22" customWidth="1" min="7" max="7"/>
    <col width="8" customWidth="1" min="8" max="8"/>
    <col width="22" customWidth="1" min="9" max="9"/>
    <col width="28" customWidth="1" min="10" max="10"/>
    <col hidden="1" outlineLevel="1" width="14" customWidth="1" min="11" max="15"/>
  </cols>
  <sheetData>
    <row r="1" ht="36" customHeight="1">
      <c r="A1" s="1" t="inlineStr">
        <is>
          <t>Conditions</t>
        </is>
      </c>
    </row>
    <row r="2" ht="18" customHeight="1">
      <c r="A2" s="7">
        <f>IF(TRIM(Details!$C$5)="","","Project: "&amp;Details!$C$5&amp;IF(TRIM(Details!$C$6)="",".",". Sits under: "&amp;Details!$C$6&amp;"."))</f>
        <v/>
      </c>
    </row>
    <row r="3" ht="6" customHeight="1"/>
    <row r="4" ht="8" customHeight="1"/>
    <row r="5" ht="30" customHeight="1">
      <c r="A5" s="14" t="inlineStr">
        <is>
          <t>#</t>
        </is>
      </c>
      <c r="B5" s="15" t="inlineStr">
        <is>
          <t>Wave</t>
        </is>
      </c>
      <c r="C5" s="15" t="inlineStr">
        <is>
          <t>Condition</t>
        </is>
      </c>
      <c r="D5" s="15" t="inlineStr">
        <is>
          <t>Owner</t>
        </is>
      </c>
      <c r="E5" s="15" t="inlineStr">
        <is>
          <t>Needed by</t>
        </is>
      </c>
      <c r="F5" s="15" t="inlineStr">
        <is>
          <t>Status</t>
        </is>
      </c>
      <c r="G5" s="15" t="inlineStr">
        <is>
          <t>Evidence or reason</t>
        </is>
      </c>
      <c r="H5" s="15" t="inlineStr">
        <is>
          <t>RAID Id</t>
        </is>
      </c>
      <c r="I5" s="15" t="inlineStr">
        <is>
          <t>Note</t>
        </is>
      </c>
      <c r="J5" s="14" t="inlineStr">
        <is>
          <t>Check</t>
        </is>
      </c>
      <c r="L5" s="14" t="inlineStr">
        <is>
          <t>In use (1 or 0)</t>
        </is>
      </c>
      <c r="M5" s="14" t="inlineStr">
        <is>
          <t>The first fault</t>
        </is>
      </c>
      <c r="N5" s="14" t="inlineStr">
        <is>
          <t>Owner, before any bracket</t>
        </is>
      </c>
      <c r="O5" s="14" t="inlineStr">
        <is>
          <t>Needed by, as a number</t>
        </is>
      </c>
    </row>
    <row r="6" ht="18" customHeight="1">
      <c r="A6" s="16">
        <f>IF($L6=0,"",ROW()-5)</f>
        <v/>
      </c>
      <c r="B6" s="30" t="n"/>
      <c r="C6" s="18" t="n"/>
      <c r="D6" s="18" t="n"/>
      <c r="E6" s="19" t="n"/>
      <c r="F6" s="17" t="n"/>
      <c r="G6" s="18" t="n"/>
      <c r="H6" s="17" t="n"/>
      <c r="I6" s="18" t="n"/>
      <c r="J6" s="20">
        <f>IF($L6=0,"",IF($M6&lt;&gt;"","△ "&amp;$M6,"○ Clear"))</f>
        <v/>
      </c>
      <c r="L6" s="21">
        <f>IF(COUNTA($B6:$I6)=0,0,1)</f>
        <v/>
      </c>
      <c r="M6" s="21">
        <f>IF($L6=0,"",IF(OR($B6="",COUNTIF(Rollout!$A$6:$A$15,$B6)=0),"Wave isn't on Rollout",IF(TRIM($C6)="","No condition written",IF(OR(TRIM($N6)="",ISNUMBER(SEARCH(",",$N6)),ISNUMBER(SEARCH(" and ",$N6)),ISNUMBER(SEARCH(";",$N6)),ISNUMBER(SEARCH("team",$N6)),ISNUMBER(SEARCH("group",$N6))),"Needs one person as Owner",IF(NOT(ISNUMBER($E6)),"Needed by is blank or not a date",IF(AND($F6&lt;&gt;"Open",$F6&lt;&gt;"Met",$F6&lt;&gt;"Waived"),"No status",IF(AND(OR($F6="Met",$F6="Waived"),TRIM($G6)=""),"Met or Waived, with Evidence or reason blank",IF(AND($F6="Open",$E6&lt;Details!$C$22),"Needed by has passed and it's still Open",""))))))))</f>
        <v/>
      </c>
      <c r="N6" s="21">
        <f>IFERROR(LEFT($D6,FIND("(",$D6)-1),$D6)</f>
        <v/>
      </c>
      <c r="O6" s="21">
        <f>IF(AND($L6=1,ISNUMBER($E6)),$E6,0)</f>
        <v/>
      </c>
    </row>
    <row r="7" ht="18" customHeight="1">
      <c r="A7" s="16">
        <f>IF($L7=0,"",ROW()-5)</f>
        <v/>
      </c>
      <c r="B7" s="30" t="n"/>
      <c r="C7" s="18" t="n"/>
      <c r="D7" s="18" t="n"/>
      <c r="E7" s="19" t="n"/>
      <c r="F7" s="17" t="n"/>
      <c r="G7" s="18" t="n"/>
      <c r="H7" s="17" t="n"/>
      <c r="I7" s="18" t="n"/>
      <c r="J7" s="20">
        <f>IF($L7=0,"",IF($M7&lt;&gt;"","△ "&amp;$M7,"○ Clear"))</f>
        <v/>
      </c>
      <c r="L7" s="21">
        <f>IF(COUNTA($B7:$I7)=0,0,1)</f>
        <v/>
      </c>
      <c r="M7" s="21">
        <f>IF($L7=0,"",IF(OR($B7="",COUNTIF(Rollout!$A$6:$A$15,$B7)=0),"Wave isn't on Rollout",IF(TRIM($C7)="","No condition written",IF(OR(TRIM($N7)="",ISNUMBER(SEARCH(",",$N7)),ISNUMBER(SEARCH(" and ",$N7)),ISNUMBER(SEARCH(";",$N7)),ISNUMBER(SEARCH("team",$N7)),ISNUMBER(SEARCH("group",$N7))),"Needs one person as Owner",IF(NOT(ISNUMBER($E7)),"Needed by is blank or not a date",IF(AND($F7&lt;&gt;"Open",$F7&lt;&gt;"Met",$F7&lt;&gt;"Waived"),"No status",IF(AND(OR($F7="Met",$F7="Waived"),TRIM($G7)=""),"Met or Waived, with Evidence or reason blank",IF(AND($F7="Open",$E7&lt;Details!$C$22),"Needed by has passed and it's still Open",""))))))))</f>
        <v/>
      </c>
      <c r="N7" s="21">
        <f>IFERROR(LEFT($D7,FIND("(",$D7)-1),$D7)</f>
        <v/>
      </c>
      <c r="O7" s="21">
        <f>IF(AND($L7=1,ISNUMBER($E7)),$E7,0)</f>
        <v/>
      </c>
    </row>
    <row r="8" ht="18" customHeight="1">
      <c r="A8" s="16">
        <f>IF($L8=0,"",ROW()-5)</f>
        <v/>
      </c>
      <c r="B8" s="30" t="n"/>
      <c r="C8" s="18" t="n"/>
      <c r="D8" s="18" t="n"/>
      <c r="E8" s="19" t="n"/>
      <c r="F8" s="17" t="n"/>
      <c r="G8" s="18" t="n"/>
      <c r="H8" s="17" t="n"/>
      <c r="I8" s="18" t="n"/>
      <c r="J8" s="20">
        <f>IF($L8=0,"",IF($M8&lt;&gt;"","△ "&amp;$M8,"○ Clear"))</f>
        <v/>
      </c>
      <c r="L8" s="21">
        <f>IF(COUNTA($B8:$I8)=0,0,1)</f>
        <v/>
      </c>
      <c r="M8" s="21">
        <f>IF($L8=0,"",IF(OR($B8="",COUNTIF(Rollout!$A$6:$A$15,$B8)=0),"Wave isn't on Rollout",IF(TRIM($C8)="","No condition written",IF(OR(TRIM($N8)="",ISNUMBER(SEARCH(",",$N8)),ISNUMBER(SEARCH(" and ",$N8)),ISNUMBER(SEARCH(";",$N8)),ISNUMBER(SEARCH("team",$N8)),ISNUMBER(SEARCH("group",$N8))),"Needs one person as Owner",IF(NOT(ISNUMBER($E8)),"Needed by is blank or not a date",IF(AND($F8&lt;&gt;"Open",$F8&lt;&gt;"Met",$F8&lt;&gt;"Waived"),"No status",IF(AND(OR($F8="Met",$F8="Waived"),TRIM($G8)=""),"Met or Waived, with Evidence or reason blank",IF(AND($F8="Open",$E8&lt;Details!$C$22),"Needed by has passed and it's still Open",""))))))))</f>
        <v/>
      </c>
      <c r="N8" s="21">
        <f>IFERROR(LEFT($D8,FIND("(",$D8)-1),$D8)</f>
        <v/>
      </c>
      <c r="O8" s="21">
        <f>IF(AND($L8=1,ISNUMBER($E8)),$E8,0)</f>
        <v/>
      </c>
    </row>
    <row r="9" ht="18" customHeight="1">
      <c r="A9" s="16">
        <f>IF($L9=0,"",ROW()-5)</f>
        <v/>
      </c>
      <c r="B9" s="30" t="n"/>
      <c r="C9" s="18" t="n"/>
      <c r="D9" s="18" t="n"/>
      <c r="E9" s="19" t="n"/>
      <c r="F9" s="17" t="n"/>
      <c r="G9" s="18" t="n"/>
      <c r="H9" s="17" t="n"/>
      <c r="I9" s="18" t="n"/>
      <c r="J9" s="20">
        <f>IF($L9=0,"",IF($M9&lt;&gt;"","△ "&amp;$M9,"○ Clear"))</f>
        <v/>
      </c>
      <c r="L9" s="21">
        <f>IF(COUNTA($B9:$I9)=0,0,1)</f>
        <v/>
      </c>
      <c r="M9" s="21">
        <f>IF($L9=0,"",IF(OR($B9="",COUNTIF(Rollout!$A$6:$A$15,$B9)=0),"Wave isn't on Rollout",IF(TRIM($C9)="","No condition written",IF(OR(TRIM($N9)="",ISNUMBER(SEARCH(",",$N9)),ISNUMBER(SEARCH(" and ",$N9)),ISNUMBER(SEARCH(";",$N9)),ISNUMBER(SEARCH("team",$N9)),ISNUMBER(SEARCH("group",$N9))),"Needs one person as Owner",IF(NOT(ISNUMBER($E9)),"Needed by is blank or not a date",IF(AND($F9&lt;&gt;"Open",$F9&lt;&gt;"Met",$F9&lt;&gt;"Waived"),"No status",IF(AND(OR($F9="Met",$F9="Waived"),TRIM($G9)=""),"Met or Waived, with Evidence or reason blank",IF(AND($F9="Open",$E9&lt;Details!$C$22),"Needed by has passed and it's still Open",""))))))))</f>
        <v/>
      </c>
      <c r="N9" s="21">
        <f>IFERROR(LEFT($D9,FIND("(",$D9)-1),$D9)</f>
        <v/>
      </c>
      <c r="O9" s="21">
        <f>IF(AND($L9=1,ISNUMBER($E9)),$E9,0)</f>
        <v/>
      </c>
    </row>
    <row r="10" ht="18" customHeight="1">
      <c r="A10" s="16">
        <f>IF($L10=0,"",ROW()-5)</f>
        <v/>
      </c>
      <c r="B10" s="30" t="n"/>
      <c r="C10" s="18" t="n"/>
      <c r="D10" s="18" t="n"/>
      <c r="E10" s="19" t="n"/>
      <c r="F10" s="17" t="n"/>
      <c r="G10" s="18" t="n"/>
      <c r="H10" s="17" t="n"/>
      <c r="I10" s="18" t="n"/>
      <c r="J10" s="20">
        <f>IF($L10=0,"",IF($M10&lt;&gt;"","△ "&amp;$M10,"○ Clear"))</f>
        <v/>
      </c>
      <c r="L10" s="21">
        <f>IF(COUNTA($B10:$I10)=0,0,1)</f>
        <v/>
      </c>
      <c r="M10" s="21">
        <f>IF($L10=0,"",IF(OR($B10="",COUNTIF(Rollout!$A$6:$A$15,$B10)=0),"Wave isn't on Rollout",IF(TRIM($C10)="","No condition written",IF(OR(TRIM($N10)="",ISNUMBER(SEARCH(",",$N10)),ISNUMBER(SEARCH(" and ",$N10)),ISNUMBER(SEARCH(";",$N10)),ISNUMBER(SEARCH("team",$N10)),ISNUMBER(SEARCH("group",$N10))),"Needs one person as Owner",IF(NOT(ISNUMBER($E10)),"Needed by is blank or not a date",IF(AND($F10&lt;&gt;"Open",$F10&lt;&gt;"Met",$F10&lt;&gt;"Waived"),"No status",IF(AND(OR($F10="Met",$F10="Waived"),TRIM($G10)=""),"Met or Waived, with Evidence or reason blank",IF(AND($F10="Open",$E10&lt;Details!$C$22),"Needed by has passed and it's still Open",""))))))))</f>
        <v/>
      </c>
      <c r="N10" s="21">
        <f>IFERROR(LEFT($D10,FIND("(",$D10)-1),$D10)</f>
        <v/>
      </c>
      <c r="O10" s="21">
        <f>IF(AND($L10=1,ISNUMBER($E10)),$E10,0)</f>
        <v/>
      </c>
    </row>
    <row r="11" ht="18" customHeight="1">
      <c r="A11" s="16">
        <f>IF($L11=0,"",ROW()-5)</f>
        <v/>
      </c>
      <c r="B11" s="30" t="n"/>
      <c r="C11" s="18" t="n"/>
      <c r="D11" s="18" t="n"/>
      <c r="E11" s="19" t="n"/>
      <c r="F11" s="17" t="n"/>
      <c r="G11" s="18" t="n"/>
      <c r="H11" s="17" t="n"/>
      <c r="I11" s="18" t="n"/>
      <c r="J11" s="20">
        <f>IF($L11=0,"",IF($M11&lt;&gt;"","△ "&amp;$M11,"○ Clear"))</f>
        <v/>
      </c>
      <c r="L11" s="21">
        <f>IF(COUNTA($B11:$I11)=0,0,1)</f>
        <v/>
      </c>
      <c r="M11" s="21">
        <f>IF($L11=0,"",IF(OR($B11="",COUNTIF(Rollout!$A$6:$A$15,$B11)=0),"Wave isn't on Rollout",IF(TRIM($C11)="","No condition written",IF(OR(TRIM($N11)="",ISNUMBER(SEARCH(",",$N11)),ISNUMBER(SEARCH(" and ",$N11)),ISNUMBER(SEARCH(";",$N11)),ISNUMBER(SEARCH("team",$N11)),ISNUMBER(SEARCH("group",$N11))),"Needs one person as Owner",IF(NOT(ISNUMBER($E11)),"Needed by is blank or not a date",IF(AND($F11&lt;&gt;"Open",$F11&lt;&gt;"Met",$F11&lt;&gt;"Waived"),"No status",IF(AND(OR($F11="Met",$F11="Waived"),TRIM($G11)=""),"Met or Waived, with Evidence or reason blank",IF(AND($F11="Open",$E11&lt;Details!$C$22),"Needed by has passed and it's still Open",""))))))))</f>
        <v/>
      </c>
      <c r="N11" s="21">
        <f>IFERROR(LEFT($D11,FIND("(",$D11)-1),$D11)</f>
        <v/>
      </c>
      <c r="O11" s="21">
        <f>IF(AND($L11=1,ISNUMBER($E11)),$E11,0)</f>
        <v/>
      </c>
    </row>
    <row r="12" ht="18" customHeight="1">
      <c r="A12" s="16">
        <f>IF($L12=0,"",ROW()-5)</f>
        <v/>
      </c>
      <c r="B12" s="30" t="n"/>
      <c r="C12" s="18" t="n"/>
      <c r="D12" s="18" t="n"/>
      <c r="E12" s="19" t="n"/>
      <c r="F12" s="17" t="n"/>
      <c r="G12" s="18" t="n"/>
      <c r="H12" s="17" t="n"/>
      <c r="I12" s="18" t="n"/>
      <c r="J12" s="20">
        <f>IF($L12=0,"",IF($M12&lt;&gt;"","△ "&amp;$M12,"○ Clear"))</f>
        <v/>
      </c>
      <c r="L12" s="21">
        <f>IF(COUNTA($B12:$I12)=0,0,1)</f>
        <v/>
      </c>
      <c r="M12" s="21">
        <f>IF($L12=0,"",IF(OR($B12="",COUNTIF(Rollout!$A$6:$A$15,$B12)=0),"Wave isn't on Rollout",IF(TRIM($C12)="","No condition written",IF(OR(TRIM($N12)="",ISNUMBER(SEARCH(",",$N12)),ISNUMBER(SEARCH(" and ",$N12)),ISNUMBER(SEARCH(";",$N12)),ISNUMBER(SEARCH("team",$N12)),ISNUMBER(SEARCH("group",$N12))),"Needs one person as Owner",IF(NOT(ISNUMBER($E12)),"Needed by is blank or not a date",IF(AND($F12&lt;&gt;"Open",$F12&lt;&gt;"Met",$F12&lt;&gt;"Waived"),"No status",IF(AND(OR($F12="Met",$F12="Waived"),TRIM($G12)=""),"Met or Waived, with Evidence or reason blank",IF(AND($F12="Open",$E12&lt;Details!$C$22),"Needed by has passed and it's still Open",""))))))))</f>
        <v/>
      </c>
      <c r="N12" s="21">
        <f>IFERROR(LEFT($D12,FIND("(",$D12)-1),$D12)</f>
        <v/>
      </c>
      <c r="O12" s="21">
        <f>IF(AND($L12=1,ISNUMBER($E12)),$E12,0)</f>
        <v/>
      </c>
    </row>
    <row r="13" ht="18" customHeight="1">
      <c r="A13" s="16">
        <f>IF($L13=0,"",ROW()-5)</f>
        <v/>
      </c>
      <c r="B13" s="30" t="n"/>
      <c r="C13" s="18" t="n"/>
      <c r="D13" s="18" t="n"/>
      <c r="E13" s="19" t="n"/>
      <c r="F13" s="17" t="n"/>
      <c r="G13" s="18" t="n"/>
      <c r="H13" s="17" t="n"/>
      <c r="I13" s="18" t="n"/>
      <c r="J13" s="20">
        <f>IF($L13=0,"",IF($M13&lt;&gt;"","△ "&amp;$M13,"○ Clear"))</f>
        <v/>
      </c>
      <c r="L13" s="21">
        <f>IF(COUNTA($B13:$I13)=0,0,1)</f>
        <v/>
      </c>
      <c r="M13" s="21">
        <f>IF($L13=0,"",IF(OR($B13="",COUNTIF(Rollout!$A$6:$A$15,$B13)=0),"Wave isn't on Rollout",IF(TRIM($C13)="","No condition written",IF(OR(TRIM($N13)="",ISNUMBER(SEARCH(",",$N13)),ISNUMBER(SEARCH(" and ",$N13)),ISNUMBER(SEARCH(";",$N13)),ISNUMBER(SEARCH("team",$N13)),ISNUMBER(SEARCH("group",$N13))),"Needs one person as Owner",IF(NOT(ISNUMBER($E13)),"Needed by is blank or not a date",IF(AND($F13&lt;&gt;"Open",$F13&lt;&gt;"Met",$F13&lt;&gt;"Waived"),"No status",IF(AND(OR($F13="Met",$F13="Waived"),TRIM($G13)=""),"Met or Waived, with Evidence or reason blank",IF(AND($F13="Open",$E13&lt;Details!$C$22),"Needed by has passed and it's still Open",""))))))))</f>
        <v/>
      </c>
      <c r="N13" s="21">
        <f>IFERROR(LEFT($D13,FIND("(",$D13)-1),$D13)</f>
        <v/>
      </c>
      <c r="O13" s="21">
        <f>IF(AND($L13=1,ISNUMBER($E13)),$E13,0)</f>
        <v/>
      </c>
    </row>
    <row r="14" ht="18" customHeight="1">
      <c r="A14" s="16">
        <f>IF($L14=0,"",ROW()-5)</f>
        <v/>
      </c>
      <c r="B14" s="30" t="n"/>
      <c r="C14" s="18" t="n"/>
      <c r="D14" s="18" t="n"/>
      <c r="E14" s="19" t="n"/>
      <c r="F14" s="17" t="n"/>
      <c r="G14" s="18" t="n"/>
      <c r="H14" s="17" t="n"/>
      <c r="I14" s="18" t="n"/>
      <c r="J14" s="20">
        <f>IF($L14=0,"",IF($M14&lt;&gt;"","△ "&amp;$M14,"○ Clear"))</f>
        <v/>
      </c>
      <c r="L14" s="21">
        <f>IF(COUNTA($B14:$I14)=0,0,1)</f>
        <v/>
      </c>
      <c r="M14" s="21">
        <f>IF($L14=0,"",IF(OR($B14="",COUNTIF(Rollout!$A$6:$A$15,$B14)=0),"Wave isn't on Rollout",IF(TRIM($C14)="","No condition written",IF(OR(TRIM($N14)="",ISNUMBER(SEARCH(",",$N14)),ISNUMBER(SEARCH(" and ",$N14)),ISNUMBER(SEARCH(";",$N14)),ISNUMBER(SEARCH("team",$N14)),ISNUMBER(SEARCH("group",$N14))),"Needs one person as Owner",IF(NOT(ISNUMBER($E14)),"Needed by is blank or not a date",IF(AND($F14&lt;&gt;"Open",$F14&lt;&gt;"Met",$F14&lt;&gt;"Waived"),"No status",IF(AND(OR($F14="Met",$F14="Waived"),TRIM($G14)=""),"Met or Waived, with Evidence or reason blank",IF(AND($F14="Open",$E14&lt;Details!$C$22),"Needed by has passed and it's still Open",""))))))))</f>
        <v/>
      </c>
      <c r="N14" s="21">
        <f>IFERROR(LEFT($D14,FIND("(",$D14)-1),$D14)</f>
        <v/>
      </c>
      <c r="O14" s="21">
        <f>IF(AND($L14=1,ISNUMBER($E14)),$E14,0)</f>
        <v/>
      </c>
    </row>
    <row r="15" ht="18" customHeight="1">
      <c r="A15" s="16">
        <f>IF($L15=0,"",ROW()-5)</f>
        <v/>
      </c>
      <c r="B15" s="30" t="n"/>
      <c r="C15" s="18" t="n"/>
      <c r="D15" s="18" t="n"/>
      <c r="E15" s="19" t="n"/>
      <c r="F15" s="17" t="n"/>
      <c r="G15" s="18" t="n"/>
      <c r="H15" s="17" t="n"/>
      <c r="I15" s="18" t="n"/>
      <c r="J15" s="20">
        <f>IF($L15=0,"",IF($M15&lt;&gt;"","△ "&amp;$M15,"○ Clear"))</f>
        <v/>
      </c>
      <c r="L15" s="21">
        <f>IF(COUNTA($B15:$I15)=0,0,1)</f>
        <v/>
      </c>
      <c r="M15" s="21">
        <f>IF($L15=0,"",IF(OR($B15="",COUNTIF(Rollout!$A$6:$A$15,$B15)=0),"Wave isn't on Rollout",IF(TRIM($C15)="","No condition written",IF(OR(TRIM($N15)="",ISNUMBER(SEARCH(",",$N15)),ISNUMBER(SEARCH(" and ",$N15)),ISNUMBER(SEARCH(";",$N15)),ISNUMBER(SEARCH("team",$N15)),ISNUMBER(SEARCH("group",$N15))),"Needs one person as Owner",IF(NOT(ISNUMBER($E15)),"Needed by is blank or not a date",IF(AND($F15&lt;&gt;"Open",$F15&lt;&gt;"Met",$F15&lt;&gt;"Waived"),"No status",IF(AND(OR($F15="Met",$F15="Waived"),TRIM($G15)=""),"Met or Waived, with Evidence or reason blank",IF(AND($F15="Open",$E15&lt;Details!$C$22),"Needed by has passed and it's still Open",""))))))))</f>
        <v/>
      </c>
      <c r="N15" s="21">
        <f>IFERROR(LEFT($D15,FIND("(",$D15)-1),$D15)</f>
        <v/>
      </c>
      <c r="O15" s="21">
        <f>IF(AND($L15=1,ISNUMBER($E15)),$E15,0)</f>
        <v/>
      </c>
    </row>
    <row r="16" ht="18" customHeight="1">
      <c r="A16" s="16">
        <f>IF($L16=0,"",ROW()-5)</f>
        <v/>
      </c>
      <c r="B16" s="30" t="n"/>
      <c r="C16" s="18" t="n"/>
      <c r="D16" s="18" t="n"/>
      <c r="E16" s="19" t="n"/>
      <c r="F16" s="17" t="n"/>
      <c r="G16" s="18" t="n"/>
      <c r="H16" s="17" t="n"/>
      <c r="I16" s="18" t="n"/>
      <c r="J16" s="20">
        <f>IF($L16=0,"",IF($M16&lt;&gt;"","△ "&amp;$M16,"○ Clear"))</f>
        <v/>
      </c>
      <c r="L16" s="21">
        <f>IF(COUNTA($B16:$I16)=0,0,1)</f>
        <v/>
      </c>
      <c r="M16" s="21">
        <f>IF($L16=0,"",IF(OR($B16="",COUNTIF(Rollout!$A$6:$A$15,$B16)=0),"Wave isn't on Rollout",IF(TRIM($C16)="","No condition written",IF(OR(TRIM($N16)="",ISNUMBER(SEARCH(",",$N16)),ISNUMBER(SEARCH(" and ",$N16)),ISNUMBER(SEARCH(";",$N16)),ISNUMBER(SEARCH("team",$N16)),ISNUMBER(SEARCH("group",$N16))),"Needs one person as Owner",IF(NOT(ISNUMBER($E16)),"Needed by is blank or not a date",IF(AND($F16&lt;&gt;"Open",$F16&lt;&gt;"Met",$F16&lt;&gt;"Waived"),"No status",IF(AND(OR($F16="Met",$F16="Waived"),TRIM($G16)=""),"Met or Waived, with Evidence or reason blank",IF(AND($F16="Open",$E16&lt;Details!$C$22),"Needed by has passed and it's still Open",""))))))))</f>
        <v/>
      </c>
      <c r="N16" s="21">
        <f>IFERROR(LEFT($D16,FIND("(",$D16)-1),$D16)</f>
        <v/>
      </c>
      <c r="O16" s="21">
        <f>IF(AND($L16=1,ISNUMBER($E16)),$E16,0)</f>
        <v/>
      </c>
    </row>
    <row r="17" ht="18" customHeight="1">
      <c r="A17" s="16">
        <f>IF($L17=0,"",ROW()-5)</f>
        <v/>
      </c>
      <c r="B17" s="30" t="n"/>
      <c r="C17" s="18" t="n"/>
      <c r="D17" s="18" t="n"/>
      <c r="E17" s="19" t="n"/>
      <c r="F17" s="17" t="n"/>
      <c r="G17" s="18" t="n"/>
      <c r="H17" s="17" t="n"/>
      <c r="I17" s="18" t="n"/>
      <c r="J17" s="20">
        <f>IF($L17=0,"",IF($M17&lt;&gt;"","△ "&amp;$M17,"○ Clear"))</f>
        <v/>
      </c>
      <c r="L17" s="21">
        <f>IF(COUNTA($B17:$I17)=0,0,1)</f>
        <v/>
      </c>
      <c r="M17" s="21">
        <f>IF($L17=0,"",IF(OR($B17="",COUNTIF(Rollout!$A$6:$A$15,$B17)=0),"Wave isn't on Rollout",IF(TRIM($C17)="","No condition written",IF(OR(TRIM($N17)="",ISNUMBER(SEARCH(",",$N17)),ISNUMBER(SEARCH(" and ",$N17)),ISNUMBER(SEARCH(";",$N17)),ISNUMBER(SEARCH("team",$N17)),ISNUMBER(SEARCH("group",$N17))),"Needs one person as Owner",IF(NOT(ISNUMBER($E17)),"Needed by is blank or not a date",IF(AND($F17&lt;&gt;"Open",$F17&lt;&gt;"Met",$F17&lt;&gt;"Waived"),"No status",IF(AND(OR($F17="Met",$F17="Waived"),TRIM($G17)=""),"Met or Waived, with Evidence or reason blank",IF(AND($F17="Open",$E17&lt;Details!$C$22),"Needed by has passed and it's still Open",""))))))))</f>
        <v/>
      </c>
      <c r="N17" s="21">
        <f>IFERROR(LEFT($D17,FIND("(",$D17)-1),$D17)</f>
        <v/>
      </c>
      <c r="O17" s="21">
        <f>IF(AND($L17=1,ISNUMBER($E17)),$E17,0)</f>
        <v/>
      </c>
    </row>
    <row r="18" ht="18" customHeight="1">
      <c r="A18" s="16">
        <f>IF($L18=0,"",ROW()-5)</f>
        <v/>
      </c>
      <c r="B18" s="30" t="n"/>
      <c r="C18" s="18" t="n"/>
      <c r="D18" s="18" t="n"/>
      <c r="E18" s="19" t="n"/>
      <c r="F18" s="17" t="n"/>
      <c r="G18" s="18" t="n"/>
      <c r="H18" s="17" t="n"/>
      <c r="I18" s="18" t="n"/>
      <c r="J18" s="20">
        <f>IF($L18=0,"",IF($M18&lt;&gt;"","△ "&amp;$M18,"○ Clear"))</f>
        <v/>
      </c>
      <c r="L18" s="21">
        <f>IF(COUNTA($B18:$I18)=0,0,1)</f>
        <v/>
      </c>
      <c r="M18" s="21">
        <f>IF($L18=0,"",IF(OR($B18="",COUNTIF(Rollout!$A$6:$A$15,$B18)=0),"Wave isn't on Rollout",IF(TRIM($C18)="","No condition written",IF(OR(TRIM($N18)="",ISNUMBER(SEARCH(",",$N18)),ISNUMBER(SEARCH(" and ",$N18)),ISNUMBER(SEARCH(";",$N18)),ISNUMBER(SEARCH("team",$N18)),ISNUMBER(SEARCH("group",$N18))),"Needs one person as Owner",IF(NOT(ISNUMBER($E18)),"Needed by is blank or not a date",IF(AND($F18&lt;&gt;"Open",$F18&lt;&gt;"Met",$F18&lt;&gt;"Waived"),"No status",IF(AND(OR($F18="Met",$F18="Waived"),TRIM($G18)=""),"Met or Waived, with Evidence or reason blank",IF(AND($F18="Open",$E18&lt;Details!$C$22),"Needed by has passed and it's still Open",""))))))))</f>
        <v/>
      </c>
      <c r="N18" s="21">
        <f>IFERROR(LEFT($D18,FIND("(",$D18)-1),$D18)</f>
        <v/>
      </c>
      <c r="O18" s="21">
        <f>IF(AND($L18=1,ISNUMBER($E18)),$E18,0)</f>
        <v/>
      </c>
    </row>
    <row r="19" ht="18" customHeight="1">
      <c r="A19" s="16">
        <f>IF($L19=0,"",ROW()-5)</f>
        <v/>
      </c>
      <c r="B19" s="30" t="n"/>
      <c r="C19" s="18" t="n"/>
      <c r="D19" s="18" t="n"/>
      <c r="E19" s="19" t="n"/>
      <c r="F19" s="17" t="n"/>
      <c r="G19" s="18" t="n"/>
      <c r="H19" s="17" t="n"/>
      <c r="I19" s="18" t="n"/>
      <c r="J19" s="20">
        <f>IF($L19=0,"",IF($M19&lt;&gt;"","△ "&amp;$M19,"○ Clear"))</f>
        <v/>
      </c>
      <c r="L19" s="21">
        <f>IF(COUNTA($B19:$I19)=0,0,1)</f>
        <v/>
      </c>
      <c r="M19" s="21">
        <f>IF($L19=0,"",IF(OR($B19="",COUNTIF(Rollout!$A$6:$A$15,$B19)=0),"Wave isn't on Rollout",IF(TRIM($C19)="","No condition written",IF(OR(TRIM($N19)="",ISNUMBER(SEARCH(",",$N19)),ISNUMBER(SEARCH(" and ",$N19)),ISNUMBER(SEARCH(";",$N19)),ISNUMBER(SEARCH("team",$N19)),ISNUMBER(SEARCH("group",$N19))),"Needs one person as Owner",IF(NOT(ISNUMBER($E19)),"Needed by is blank or not a date",IF(AND($F19&lt;&gt;"Open",$F19&lt;&gt;"Met",$F19&lt;&gt;"Waived"),"No status",IF(AND(OR($F19="Met",$F19="Waived"),TRIM($G19)=""),"Met or Waived, with Evidence or reason blank",IF(AND($F19="Open",$E19&lt;Details!$C$22),"Needed by has passed and it's still Open",""))))))))</f>
        <v/>
      </c>
      <c r="N19" s="21">
        <f>IFERROR(LEFT($D19,FIND("(",$D19)-1),$D19)</f>
        <v/>
      </c>
      <c r="O19" s="21">
        <f>IF(AND($L19=1,ISNUMBER($E19)),$E19,0)</f>
        <v/>
      </c>
    </row>
    <row r="20" ht="18" customHeight="1">
      <c r="A20" s="16">
        <f>IF($L20=0,"",ROW()-5)</f>
        <v/>
      </c>
      <c r="B20" s="30" t="n"/>
      <c r="C20" s="18" t="n"/>
      <c r="D20" s="18" t="n"/>
      <c r="E20" s="19" t="n"/>
      <c r="F20" s="17" t="n"/>
      <c r="G20" s="18" t="n"/>
      <c r="H20" s="17" t="n"/>
      <c r="I20" s="18" t="n"/>
      <c r="J20" s="20">
        <f>IF($L20=0,"",IF($M20&lt;&gt;"","△ "&amp;$M20,"○ Clear"))</f>
        <v/>
      </c>
      <c r="L20" s="21">
        <f>IF(COUNTA($B20:$I20)=0,0,1)</f>
        <v/>
      </c>
      <c r="M20" s="21">
        <f>IF($L20=0,"",IF(OR($B20="",COUNTIF(Rollout!$A$6:$A$15,$B20)=0),"Wave isn't on Rollout",IF(TRIM($C20)="","No condition written",IF(OR(TRIM($N20)="",ISNUMBER(SEARCH(",",$N20)),ISNUMBER(SEARCH(" and ",$N20)),ISNUMBER(SEARCH(";",$N20)),ISNUMBER(SEARCH("team",$N20)),ISNUMBER(SEARCH("group",$N20))),"Needs one person as Owner",IF(NOT(ISNUMBER($E20)),"Needed by is blank or not a date",IF(AND($F20&lt;&gt;"Open",$F20&lt;&gt;"Met",$F20&lt;&gt;"Waived"),"No status",IF(AND(OR($F20="Met",$F20="Waived"),TRIM($G20)=""),"Met or Waived, with Evidence or reason blank",IF(AND($F20="Open",$E20&lt;Details!$C$22),"Needed by has passed and it's still Open",""))))))))</f>
        <v/>
      </c>
      <c r="N20" s="21">
        <f>IFERROR(LEFT($D20,FIND("(",$D20)-1),$D20)</f>
        <v/>
      </c>
      <c r="O20" s="21">
        <f>IF(AND($L20=1,ISNUMBER($E20)),$E20,0)</f>
        <v/>
      </c>
    </row>
    <row r="21" ht="18" customHeight="1">
      <c r="A21" s="16">
        <f>IF($L21=0,"",ROW()-5)</f>
        <v/>
      </c>
      <c r="B21" s="30" t="n"/>
      <c r="C21" s="18" t="n"/>
      <c r="D21" s="18" t="n"/>
      <c r="E21" s="19" t="n"/>
      <c r="F21" s="17" t="n"/>
      <c r="G21" s="18" t="n"/>
      <c r="H21" s="17" t="n"/>
      <c r="I21" s="18" t="n"/>
      <c r="J21" s="20">
        <f>IF($L21=0,"",IF($M21&lt;&gt;"","△ "&amp;$M21,"○ Clear"))</f>
        <v/>
      </c>
      <c r="L21" s="21">
        <f>IF(COUNTA($B21:$I21)=0,0,1)</f>
        <v/>
      </c>
      <c r="M21" s="21">
        <f>IF($L21=0,"",IF(OR($B21="",COUNTIF(Rollout!$A$6:$A$15,$B21)=0),"Wave isn't on Rollout",IF(TRIM($C21)="","No condition written",IF(OR(TRIM($N21)="",ISNUMBER(SEARCH(",",$N21)),ISNUMBER(SEARCH(" and ",$N21)),ISNUMBER(SEARCH(";",$N21)),ISNUMBER(SEARCH("team",$N21)),ISNUMBER(SEARCH("group",$N21))),"Needs one person as Owner",IF(NOT(ISNUMBER($E21)),"Needed by is blank or not a date",IF(AND($F21&lt;&gt;"Open",$F21&lt;&gt;"Met",$F21&lt;&gt;"Waived"),"No status",IF(AND(OR($F21="Met",$F21="Waived"),TRIM($G21)=""),"Met or Waived, with Evidence or reason blank",IF(AND($F21="Open",$E21&lt;Details!$C$22),"Needed by has passed and it's still Open",""))))))))</f>
        <v/>
      </c>
      <c r="N21" s="21">
        <f>IFERROR(LEFT($D21,FIND("(",$D21)-1),$D21)</f>
        <v/>
      </c>
      <c r="O21" s="21">
        <f>IF(AND($L21=1,ISNUMBER($E21)),$E21,0)</f>
        <v/>
      </c>
    </row>
    <row r="22" ht="18" customHeight="1">
      <c r="A22" s="16">
        <f>IF($L22=0,"",ROW()-5)</f>
        <v/>
      </c>
      <c r="B22" s="30" t="n"/>
      <c r="C22" s="18" t="n"/>
      <c r="D22" s="18" t="n"/>
      <c r="E22" s="19" t="n"/>
      <c r="F22" s="17" t="n"/>
      <c r="G22" s="18" t="n"/>
      <c r="H22" s="17" t="n"/>
      <c r="I22" s="18" t="n"/>
      <c r="J22" s="20">
        <f>IF($L22=0,"",IF($M22&lt;&gt;"","△ "&amp;$M22,"○ Clear"))</f>
        <v/>
      </c>
      <c r="L22" s="21">
        <f>IF(COUNTA($B22:$I22)=0,0,1)</f>
        <v/>
      </c>
      <c r="M22" s="21">
        <f>IF($L22=0,"",IF(OR($B22="",COUNTIF(Rollout!$A$6:$A$15,$B22)=0),"Wave isn't on Rollout",IF(TRIM($C22)="","No condition written",IF(OR(TRIM($N22)="",ISNUMBER(SEARCH(",",$N22)),ISNUMBER(SEARCH(" and ",$N22)),ISNUMBER(SEARCH(";",$N22)),ISNUMBER(SEARCH("team",$N22)),ISNUMBER(SEARCH("group",$N22))),"Needs one person as Owner",IF(NOT(ISNUMBER($E22)),"Needed by is blank or not a date",IF(AND($F22&lt;&gt;"Open",$F22&lt;&gt;"Met",$F22&lt;&gt;"Waived"),"No status",IF(AND(OR($F22="Met",$F22="Waived"),TRIM($G22)=""),"Met or Waived, with Evidence or reason blank",IF(AND($F22="Open",$E22&lt;Details!$C$22),"Needed by has passed and it's still Open",""))))))))</f>
        <v/>
      </c>
      <c r="N22" s="21">
        <f>IFERROR(LEFT($D22,FIND("(",$D22)-1),$D22)</f>
        <v/>
      </c>
      <c r="O22" s="21">
        <f>IF(AND($L22=1,ISNUMBER($E22)),$E22,0)</f>
        <v/>
      </c>
    </row>
    <row r="23" ht="18" customHeight="1">
      <c r="A23" s="16">
        <f>IF($L23=0,"",ROW()-5)</f>
        <v/>
      </c>
      <c r="B23" s="30" t="n"/>
      <c r="C23" s="18" t="n"/>
      <c r="D23" s="18" t="n"/>
      <c r="E23" s="19" t="n"/>
      <c r="F23" s="17" t="n"/>
      <c r="G23" s="18" t="n"/>
      <c r="H23" s="17" t="n"/>
      <c r="I23" s="18" t="n"/>
      <c r="J23" s="20">
        <f>IF($L23=0,"",IF($M23&lt;&gt;"","△ "&amp;$M23,"○ Clear"))</f>
        <v/>
      </c>
      <c r="L23" s="21">
        <f>IF(COUNTA($B23:$I23)=0,0,1)</f>
        <v/>
      </c>
      <c r="M23" s="21">
        <f>IF($L23=0,"",IF(OR($B23="",COUNTIF(Rollout!$A$6:$A$15,$B23)=0),"Wave isn't on Rollout",IF(TRIM($C23)="","No condition written",IF(OR(TRIM($N23)="",ISNUMBER(SEARCH(",",$N23)),ISNUMBER(SEARCH(" and ",$N23)),ISNUMBER(SEARCH(";",$N23)),ISNUMBER(SEARCH("team",$N23)),ISNUMBER(SEARCH("group",$N23))),"Needs one person as Owner",IF(NOT(ISNUMBER($E23)),"Needed by is blank or not a date",IF(AND($F23&lt;&gt;"Open",$F23&lt;&gt;"Met",$F23&lt;&gt;"Waived"),"No status",IF(AND(OR($F23="Met",$F23="Waived"),TRIM($G23)=""),"Met or Waived, with Evidence or reason blank",IF(AND($F23="Open",$E23&lt;Details!$C$22),"Needed by has passed and it's still Open",""))))))))</f>
        <v/>
      </c>
      <c r="N23" s="21">
        <f>IFERROR(LEFT($D23,FIND("(",$D23)-1),$D23)</f>
        <v/>
      </c>
      <c r="O23" s="21">
        <f>IF(AND($L23=1,ISNUMBER($E23)),$E23,0)</f>
        <v/>
      </c>
    </row>
    <row r="24" ht="18" customHeight="1">
      <c r="A24" s="16">
        <f>IF($L24=0,"",ROW()-5)</f>
        <v/>
      </c>
      <c r="B24" s="30" t="n"/>
      <c r="C24" s="18" t="n"/>
      <c r="D24" s="18" t="n"/>
      <c r="E24" s="19" t="n"/>
      <c r="F24" s="17" t="n"/>
      <c r="G24" s="18" t="n"/>
      <c r="H24" s="17" t="n"/>
      <c r="I24" s="18" t="n"/>
      <c r="J24" s="20">
        <f>IF($L24=0,"",IF($M24&lt;&gt;"","△ "&amp;$M24,"○ Clear"))</f>
        <v/>
      </c>
      <c r="L24" s="21">
        <f>IF(COUNTA($B24:$I24)=0,0,1)</f>
        <v/>
      </c>
      <c r="M24" s="21">
        <f>IF($L24=0,"",IF(OR($B24="",COUNTIF(Rollout!$A$6:$A$15,$B24)=0),"Wave isn't on Rollout",IF(TRIM($C24)="","No condition written",IF(OR(TRIM($N24)="",ISNUMBER(SEARCH(",",$N24)),ISNUMBER(SEARCH(" and ",$N24)),ISNUMBER(SEARCH(";",$N24)),ISNUMBER(SEARCH("team",$N24)),ISNUMBER(SEARCH("group",$N24))),"Needs one person as Owner",IF(NOT(ISNUMBER($E24)),"Needed by is blank or not a date",IF(AND($F24&lt;&gt;"Open",$F24&lt;&gt;"Met",$F24&lt;&gt;"Waived"),"No status",IF(AND(OR($F24="Met",$F24="Waived"),TRIM($G24)=""),"Met or Waived, with Evidence or reason blank",IF(AND($F24="Open",$E24&lt;Details!$C$22),"Needed by has passed and it's still Open",""))))))))</f>
        <v/>
      </c>
      <c r="N24" s="21">
        <f>IFERROR(LEFT($D24,FIND("(",$D24)-1),$D24)</f>
        <v/>
      </c>
      <c r="O24" s="21">
        <f>IF(AND($L24=1,ISNUMBER($E24)),$E24,0)</f>
        <v/>
      </c>
    </row>
    <row r="25" ht="18" customHeight="1">
      <c r="A25" s="16">
        <f>IF($L25=0,"",ROW()-5)</f>
        <v/>
      </c>
      <c r="B25" s="30" t="n"/>
      <c r="C25" s="18" t="n"/>
      <c r="D25" s="18" t="n"/>
      <c r="E25" s="19" t="n"/>
      <c r="F25" s="17" t="n"/>
      <c r="G25" s="18" t="n"/>
      <c r="H25" s="17" t="n"/>
      <c r="I25" s="18" t="n"/>
      <c r="J25" s="20">
        <f>IF($L25=0,"",IF($M25&lt;&gt;"","△ "&amp;$M25,"○ Clear"))</f>
        <v/>
      </c>
      <c r="L25" s="21">
        <f>IF(COUNTA($B25:$I25)=0,0,1)</f>
        <v/>
      </c>
      <c r="M25" s="21">
        <f>IF($L25=0,"",IF(OR($B25="",COUNTIF(Rollout!$A$6:$A$15,$B25)=0),"Wave isn't on Rollout",IF(TRIM($C25)="","No condition written",IF(OR(TRIM($N25)="",ISNUMBER(SEARCH(",",$N25)),ISNUMBER(SEARCH(" and ",$N25)),ISNUMBER(SEARCH(";",$N25)),ISNUMBER(SEARCH("team",$N25)),ISNUMBER(SEARCH("group",$N25))),"Needs one person as Owner",IF(NOT(ISNUMBER($E25)),"Needed by is blank or not a date",IF(AND($F25&lt;&gt;"Open",$F25&lt;&gt;"Met",$F25&lt;&gt;"Waived"),"No status",IF(AND(OR($F25="Met",$F25="Waived"),TRIM($G25)=""),"Met or Waived, with Evidence or reason blank",IF(AND($F25="Open",$E25&lt;Details!$C$22),"Needed by has passed and it's still Open",""))))))))</f>
        <v/>
      </c>
      <c r="N25" s="21">
        <f>IFERROR(LEFT($D25,FIND("(",$D25)-1),$D25)</f>
        <v/>
      </c>
      <c r="O25" s="21">
        <f>IF(AND($L25=1,ISNUMBER($E25)),$E25,0)</f>
        <v/>
      </c>
    </row>
    <row r="26" ht="18" customHeight="1">
      <c r="A26" s="16">
        <f>IF($L26=0,"",ROW()-5)</f>
        <v/>
      </c>
      <c r="B26" s="30" t="n"/>
      <c r="C26" s="18" t="n"/>
      <c r="D26" s="18" t="n"/>
      <c r="E26" s="19" t="n"/>
      <c r="F26" s="17" t="n"/>
      <c r="G26" s="18" t="n"/>
      <c r="H26" s="17" t="n"/>
      <c r="I26" s="18" t="n"/>
      <c r="J26" s="20">
        <f>IF($L26=0,"",IF($M26&lt;&gt;"","△ "&amp;$M26,"○ Clear"))</f>
        <v/>
      </c>
      <c r="L26" s="21">
        <f>IF(COUNTA($B26:$I26)=0,0,1)</f>
        <v/>
      </c>
      <c r="M26" s="21">
        <f>IF($L26=0,"",IF(OR($B26="",COUNTIF(Rollout!$A$6:$A$15,$B26)=0),"Wave isn't on Rollout",IF(TRIM($C26)="","No condition written",IF(OR(TRIM($N26)="",ISNUMBER(SEARCH(",",$N26)),ISNUMBER(SEARCH(" and ",$N26)),ISNUMBER(SEARCH(";",$N26)),ISNUMBER(SEARCH("team",$N26)),ISNUMBER(SEARCH("group",$N26))),"Needs one person as Owner",IF(NOT(ISNUMBER($E26)),"Needed by is blank or not a date",IF(AND($F26&lt;&gt;"Open",$F26&lt;&gt;"Met",$F26&lt;&gt;"Waived"),"No status",IF(AND(OR($F26="Met",$F26="Waived"),TRIM($G26)=""),"Met or Waived, with Evidence or reason blank",IF(AND($F26="Open",$E26&lt;Details!$C$22),"Needed by has passed and it's still Open",""))))))))</f>
        <v/>
      </c>
      <c r="N26" s="21">
        <f>IFERROR(LEFT($D26,FIND("(",$D26)-1),$D26)</f>
        <v/>
      </c>
      <c r="O26" s="21">
        <f>IF(AND($L26=1,ISNUMBER($E26)),$E26,0)</f>
        <v/>
      </c>
    </row>
    <row r="27" ht="18" customHeight="1">
      <c r="A27" s="16">
        <f>IF($L27=0,"",ROW()-5)</f>
        <v/>
      </c>
      <c r="B27" s="30" t="n"/>
      <c r="C27" s="18" t="n"/>
      <c r="D27" s="18" t="n"/>
      <c r="E27" s="19" t="n"/>
      <c r="F27" s="17" t="n"/>
      <c r="G27" s="18" t="n"/>
      <c r="H27" s="17" t="n"/>
      <c r="I27" s="18" t="n"/>
      <c r="J27" s="20">
        <f>IF($L27=0,"",IF($M27&lt;&gt;"","△ "&amp;$M27,"○ Clear"))</f>
        <v/>
      </c>
      <c r="L27" s="21">
        <f>IF(COUNTA($B27:$I27)=0,0,1)</f>
        <v/>
      </c>
      <c r="M27" s="21">
        <f>IF($L27=0,"",IF(OR($B27="",COUNTIF(Rollout!$A$6:$A$15,$B27)=0),"Wave isn't on Rollout",IF(TRIM($C27)="","No condition written",IF(OR(TRIM($N27)="",ISNUMBER(SEARCH(",",$N27)),ISNUMBER(SEARCH(" and ",$N27)),ISNUMBER(SEARCH(";",$N27)),ISNUMBER(SEARCH("team",$N27)),ISNUMBER(SEARCH("group",$N27))),"Needs one person as Owner",IF(NOT(ISNUMBER($E27)),"Needed by is blank or not a date",IF(AND($F27&lt;&gt;"Open",$F27&lt;&gt;"Met",$F27&lt;&gt;"Waived"),"No status",IF(AND(OR($F27="Met",$F27="Waived"),TRIM($G27)=""),"Met or Waived, with Evidence or reason blank",IF(AND($F27="Open",$E27&lt;Details!$C$22),"Needed by has passed and it's still Open",""))))))))</f>
        <v/>
      </c>
      <c r="N27" s="21">
        <f>IFERROR(LEFT($D27,FIND("(",$D27)-1),$D27)</f>
        <v/>
      </c>
      <c r="O27" s="21">
        <f>IF(AND($L27=1,ISNUMBER($E27)),$E27,0)</f>
        <v/>
      </c>
    </row>
    <row r="28" ht="18" customHeight="1">
      <c r="A28" s="16">
        <f>IF($L28=0,"",ROW()-5)</f>
        <v/>
      </c>
      <c r="B28" s="30" t="n"/>
      <c r="C28" s="18" t="n"/>
      <c r="D28" s="18" t="n"/>
      <c r="E28" s="19" t="n"/>
      <c r="F28" s="17" t="n"/>
      <c r="G28" s="18" t="n"/>
      <c r="H28" s="17" t="n"/>
      <c r="I28" s="18" t="n"/>
      <c r="J28" s="20">
        <f>IF($L28=0,"",IF($M28&lt;&gt;"","△ "&amp;$M28,"○ Clear"))</f>
        <v/>
      </c>
      <c r="L28" s="21">
        <f>IF(COUNTA($B28:$I28)=0,0,1)</f>
        <v/>
      </c>
      <c r="M28" s="21">
        <f>IF($L28=0,"",IF(OR($B28="",COUNTIF(Rollout!$A$6:$A$15,$B28)=0),"Wave isn't on Rollout",IF(TRIM($C28)="","No condition written",IF(OR(TRIM($N28)="",ISNUMBER(SEARCH(",",$N28)),ISNUMBER(SEARCH(" and ",$N28)),ISNUMBER(SEARCH(";",$N28)),ISNUMBER(SEARCH("team",$N28)),ISNUMBER(SEARCH("group",$N28))),"Needs one person as Owner",IF(NOT(ISNUMBER($E28)),"Needed by is blank or not a date",IF(AND($F28&lt;&gt;"Open",$F28&lt;&gt;"Met",$F28&lt;&gt;"Waived"),"No status",IF(AND(OR($F28="Met",$F28="Waived"),TRIM($G28)=""),"Met or Waived, with Evidence or reason blank",IF(AND($F28="Open",$E28&lt;Details!$C$22),"Needed by has passed and it's still Open",""))))))))</f>
        <v/>
      </c>
      <c r="N28" s="21">
        <f>IFERROR(LEFT($D28,FIND("(",$D28)-1),$D28)</f>
        <v/>
      </c>
      <c r="O28" s="21">
        <f>IF(AND($L28=1,ISNUMBER($E28)),$E28,0)</f>
        <v/>
      </c>
    </row>
    <row r="29" ht="18" customHeight="1">
      <c r="A29" s="16">
        <f>IF($L29=0,"",ROW()-5)</f>
        <v/>
      </c>
      <c r="B29" s="30" t="n"/>
      <c r="C29" s="18" t="n"/>
      <c r="D29" s="18" t="n"/>
      <c r="E29" s="19" t="n"/>
      <c r="F29" s="17" t="n"/>
      <c r="G29" s="18" t="n"/>
      <c r="H29" s="17" t="n"/>
      <c r="I29" s="18" t="n"/>
      <c r="J29" s="20">
        <f>IF($L29=0,"",IF($M29&lt;&gt;"","△ "&amp;$M29,"○ Clear"))</f>
        <v/>
      </c>
      <c r="L29" s="21">
        <f>IF(COUNTA($B29:$I29)=0,0,1)</f>
        <v/>
      </c>
      <c r="M29" s="21">
        <f>IF($L29=0,"",IF(OR($B29="",COUNTIF(Rollout!$A$6:$A$15,$B29)=0),"Wave isn't on Rollout",IF(TRIM($C29)="","No condition written",IF(OR(TRIM($N29)="",ISNUMBER(SEARCH(",",$N29)),ISNUMBER(SEARCH(" and ",$N29)),ISNUMBER(SEARCH(";",$N29)),ISNUMBER(SEARCH("team",$N29)),ISNUMBER(SEARCH("group",$N29))),"Needs one person as Owner",IF(NOT(ISNUMBER($E29)),"Needed by is blank or not a date",IF(AND($F29&lt;&gt;"Open",$F29&lt;&gt;"Met",$F29&lt;&gt;"Waived"),"No status",IF(AND(OR($F29="Met",$F29="Waived"),TRIM($G29)=""),"Met or Waived, with Evidence or reason blank",IF(AND($F29="Open",$E29&lt;Details!$C$22),"Needed by has passed and it's still Open",""))))))))</f>
        <v/>
      </c>
      <c r="N29" s="21">
        <f>IFERROR(LEFT($D29,FIND("(",$D29)-1),$D29)</f>
        <v/>
      </c>
      <c r="O29" s="21">
        <f>IF(AND($L29=1,ISNUMBER($E29)),$E29,0)</f>
        <v/>
      </c>
    </row>
    <row r="30" ht="18" customHeight="1">
      <c r="A30" s="16">
        <f>IF($L30=0,"",ROW()-5)</f>
        <v/>
      </c>
      <c r="B30" s="30" t="n"/>
      <c r="C30" s="18" t="n"/>
      <c r="D30" s="18" t="n"/>
      <c r="E30" s="19" t="n"/>
      <c r="F30" s="17" t="n"/>
      <c r="G30" s="18" t="n"/>
      <c r="H30" s="17" t="n"/>
      <c r="I30" s="18" t="n"/>
      <c r="J30" s="20">
        <f>IF($L30=0,"",IF($M30&lt;&gt;"","△ "&amp;$M30,"○ Clear"))</f>
        <v/>
      </c>
      <c r="L30" s="21">
        <f>IF(COUNTA($B30:$I30)=0,0,1)</f>
        <v/>
      </c>
      <c r="M30" s="21">
        <f>IF($L30=0,"",IF(OR($B30="",COUNTIF(Rollout!$A$6:$A$15,$B30)=0),"Wave isn't on Rollout",IF(TRIM($C30)="","No condition written",IF(OR(TRIM($N30)="",ISNUMBER(SEARCH(",",$N30)),ISNUMBER(SEARCH(" and ",$N30)),ISNUMBER(SEARCH(";",$N30)),ISNUMBER(SEARCH("team",$N30)),ISNUMBER(SEARCH("group",$N30))),"Needs one person as Owner",IF(NOT(ISNUMBER($E30)),"Needed by is blank or not a date",IF(AND($F30&lt;&gt;"Open",$F30&lt;&gt;"Met",$F30&lt;&gt;"Waived"),"No status",IF(AND(OR($F30="Met",$F30="Waived"),TRIM($G30)=""),"Met or Waived, with Evidence or reason blank",IF(AND($F30="Open",$E30&lt;Details!$C$22),"Needed by has passed and it's still Open",""))))))))</f>
        <v/>
      </c>
      <c r="N30" s="21">
        <f>IFERROR(LEFT($D30,FIND("(",$D30)-1),$D30)</f>
        <v/>
      </c>
      <c r="O30" s="21">
        <f>IF(AND($L30=1,ISNUMBER($E30)),$E30,0)</f>
        <v/>
      </c>
    </row>
    <row r="31" ht="18" customHeight="1">
      <c r="A31" s="16">
        <f>IF($L31=0,"",ROW()-5)</f>
        <v/>
      </c>
      <c r="B31" s="30" t="n"/>
      <c r="C31" s="18" t="n"/>
      <c r="D31" s="18" t="n"/>
      <c r="E31" s="19" t="n"/>
      <c r="F31" s="17" t="n"/>
      <c r="G31" s="18" t="n"/>
      <c r="H31" s="17" t="n"/>
      <c r="I31" s="18" t="n"/>
      <c r="J31" s="20">
        <f>IF($L31=0,"",IF($M31&lt;&gt;"","△ "&amp;$M31,"○ Clear"))</f>
        <v/>
      </c>
      <c r="L31" s="21">
        <f>IF(COUNTA($B31:$I31)=0,0,1)</f>
        <v/>
      </c>
      <c r="M31" s="21">
        <f>IF($L31=0,"",IF(OR($B31="",COUNTIF(Rollout!$A$6:$A$15,$B31)=0),"Wave isn't on Rollout",IF(TRIM($C31)="","No condition written",IF(OR(TRIM($N31)="",ISNUMBER(SEARCH(",",$N31)),ISNUMBER(SEARCH(" and ",$N31)),ISNUMBER(SEARCH(";",$N31)),ISNUMBER(SEARCH("team",$N31)),ISNUMBER(SEARCH("group",$N31))),"Needs one person as Owner",IF(NOT(ISNUMBER($E31)),"Needed by is blank or not a date",IF(AND($F31&lt;&gt;"Open",$F31&lt;&gt;"Met",$F31&lt;&gt;"Waived"),"No status",IF(AND(OR($F31="Met",$F31="Waived"),TRIM($G31)=""),"Met or Waived, with Evidence or reason blank",IF(AND($F31="Open",$E31&lt;Details!$C$22),"Needed by has passed and it's still Open",""))))))))</f>
        <v/>
      </c>
      <c r="N31" s="21">
        <f>IFERROR(LEFT($D31,FIND("(",$D31)-1),$D31)</f>
        <v/>
      </c>
      <c r="O31" s="21">
        <f>IF(AND($L31=1,ISNUMBER($E31)),$E31,0)</f>
        <v/>
      </c>
    </row>
    <row r="32" ht="18" customHeight="1">
      <c r="A32" s="16">
        <f>IF($L32=0,"",ROW()-5)</f>
        <v/>
      </c>
      <c r="B32" s="30" t="n"/>
      <c r="C32" s="18" t="n"/>
      <c r="D32" s="18" t="n"/>
      <c r="E32" s="19" t="n"/>
      <c r="F32" s="17" t="n"/>
      <c r="G32" s="18" t="n"/>
      <c r="H32" s="17" t="n"/>
      <c r="I32" s="18" t="n"/>
      <c r="J32" s="20">
        <f>IF($L32=0,"",IF($M32&lt;&gt;"","△ "&amp;$M32,"○ Clear"))</f>
        <v/>
      </c>
      <c r="L32" s="21">
        <f>IF(COUNTA($B32:$I32)=0,0,1)</f>
        <v/>
      </c>
      <c r="M32" s="21">
        <f>IF($L32=0,"",IF(OR($B32="",COUNTIF(Rollout!$A$6:$A$15,$B32)=0),"Wave isn't on Rollout",IF(TRIM($C32)="","No condition written",IF(OR(TRIM($N32)="",ISNUMBER(SEARCH(",",$N32)),ISNUMBER(SEARCH(" and ",$N32)),ISNUMBER(SEARCH(";",$N32)),ISNUMBER(SEARCH("team",$N32)),ISNUMBER(SEARCH("group",$N32))),"Needs one person as Owner",IF(NOT(ISNUMBER($E32)),"Needed by is blank or not a date",IF(AND($F32&lt;&gt;"Open",$F32&lt;&gt;"Met",$F32&lt;&gt;"Waived"),"No status",IF(AND(OR($F32="Met",$F32="Waived"),TRIM($G32)=""),"Met or Waived, with Evidence or reason blank",IF(AND($F32="Open",$E32&lt;Details!$C$22),"Needed by has passed and it's still Open",""))))))))</f>
        <v/>
      </c>
      <c r="N32" s="21">
        <f>IFERROR(LEFT($D32,FIND("(",$D32)-1),$D32)</f>
        <v/>
      </c>
      <c r="O32" s="21">
        <f>IF(AND($L32=1,ISNUMBER($E32)),$E32,0)</f>
        <v/>
      </c>
    </row>
    <row r="33" ht="18" customHeight="1">
      <c r="A33" s="16">
        <f>IF($L33=0,"",ROW()-5)</f>
        <v/>
      </c>
      <c r="B33" s="30" t="n"/>
      <c r="C33" s="18" t="n"/>
      <c r="D33" s="18" t="n"/>
      <c r="E33" s="19" t="n"/>
      <c r="F33" s="17" t="n"/>
      <c r="G33" s="18" t="n"/>
      <c r="H33" s="17" t="n"/>
      <c r="I33" s="18" t="n"/>
      <c r="J33" s="20">
        <f>IF($L33=0,"",IF($M33&lt;&gt;"","△ "&amp;$M33,"○ Clear"))</f>
        <v/>
      </c>
      <c r="L33" s="21">
        <f>IF(COUNTA($B33:$I33)=0,0,1)</f>
        <v/>
      </c>
      <c r="M33" s="21">
        <f>IF($L33=0,"",IF(OR($B33="",COUNTIF(Rollout!$A$6:$A$15,$B33)=0),"Wave isn't on Rollout",IF(TRIM($C33)="","No condition written",IF(OR(TRIM($N33)="",ISNUMBER(SEARCH(",",$N33)),ISNUMBER(SEARCH(" and ",$N33)),ISNUMBER(SEARCH(";",$N33)),ISNUMBER(SEARCH("team",$N33)),ISNUMBER(SEARCH("group",$N33))),"Needs one person as Owner",IF(NOT(ISNUMBER($E33)),"Needed by is blank or not a date",IF(AND($F33&lt;&gt;"Open",$F33&lt;&gt;"Met",$F33&lt;&gt;"Waived"),"No status",IF(AND(OR($F33="Met",$F33="Waived"),TRIM($G33)=""),"Met or Waived, with Evidence or reason blank",IF(AND($F33="Open",$E33&lt;Details!$C$22),"Needed by has passed and it's still Open",""))))))))</f>
        <v/>
      </c>
      <c r="N33" s="21">
        <f>IFERROR(LEFT($D33,FIND("(",$D33)-1),$D33)</f>
        <v/>
      </c>
      <c r="O33" s="21">
        <f>IF(AND($L33=1,ISNUMBER($E33)),$E33,0)</f>
        <v/>
      </c>
    </row>
    <row r="34" ht="18" customHeight="1">
      <c r="A34" s="16">
        <f>IF($L34=0,"",ROW()-5)</f>
        <v/>
      </c>
      <c r="B34" s="30" t="n"/>
      <c r="C34" s="18" t="n"/>
      <c r="D34" s="18" t="n"/>
      <c r="E34" s="19" t="n"/>
      <c r="F34" s="17" t="n"/>
      <c r="G34" s="18" t="n"/>
      <c r="H34" s="17" t="n"/>
      <c r="I34" s="18" t="n"/>
      <c r="J34" s="20">
        <f>IF($L34=0,"",IF($M34&lt;&gt;"","△ "&amp;$M34,"○ Clear"))</f>
        <v/>
      </c>
      <c r="L34" s="21">
        <f>IF(COUNTA($B34:$I34)=0,0,1)</f>
        <v/>
      </c>
      <c r="M34" s="21">
        <f>IF($L34=0,"",IF(OR($B34="",COUNTIF(Rollout!$A$6:$A$15,$B34)=0),"Wave isn't on Rollout",IF(TRIM($C34)="","No condition written",IF(OR(TRIM($N34)="",ISNUMBER(SEARCH(",",$N34)),ISNUMBER(SEARCH(" and ",$N34)),ISNUMBER(SEARCH(";",$N34)),ISNUMBER(SEARCH("team",$N34)),ISNUMBER(SEARCH("group",$N34))),"Needs one person as Owner",IF(NOT(ISNUMBER($E34)),"Needed by is blank or not a date",IF(AND($F34&lt;&gt;"Open",$F34&lt;&gt;"Met",$F34&lt;&gt;"Waived"),"No status",IF(AND(OR($F34="Met",$F34="Waived"),TRIM($G34)=""),"Met or Waived, with Evidence or reason blank",IF(AND($F34="Open",$E34&lt;Details!$C$22),"Needed by has passed and it's still Open",""))))))))</f>
        <v/>
      </c>
      <c r="N34" s="21">
        <f>IFERROR(LEFT($D34,FIND("(",$D34)-1),$D34)</f>
        <v/>
      </c>
      <c r="O34" s="21">
        <f>IF(AND($L34=1,ISNUMBER($E34)),$E34,0)</f>
        <v/>
      </c>
    </row>
    <row r="35" ht="18" customHeight="1">
      <c r="A35" s="16">
        <f>IF($L35=0,"",ROW()-5)</f>
        <v/>
      </c>
      <c r="B35" s="30" t="n"/>
      <c r="C35" s="18" t="n"/>
      <c r="D35" s="18" t="n"/>
      <c r="E35" s="19" t="n"/>
      <c r="F35" s="17" t="n"/>
      <c r="G35" s="18" t="n"/>
      <c r="H35" s="17" t="n"/>
      <c r="I35" s="18" t="n"/>
      <c r="J35" s="20">
        <f>IF($L35=0,"",IF($M35&lt;&gt;"","△ "&amp;$M35,"○ Clear"))</f>
        <v/>
      </c>
      <c r="L35" s="21">
        <f>IF(COUNTA($B35:$I35)=0,0,1)</f>
        <v/>
      </c>
      <c r="M35" s="21">
        <f>IF($L35=0,"",IF(OR($B35="",COUNTIF(Rollout!$A$6:$A$15,$B35)=0),"Wave isn't on Rollout",IF(TRIM($C35)="","No condition written",IF(OR(TRIM($N35)="",ISNUMBER(SEARCH(",",$N35)),ISNUMBER(SEARCH(" and ",$N35)),ISNUMBER(SEARCH(";",$N35)),ISNUMBER(SEARCH("team",$N35)),ISNUMBER(SEARCH("group",$N35))),"Needs one person as Owner",IF(NOT(ISNUMBER($E35)),"Needed by is blank or not a date",IF(AND($F35&lt;&gt;"Open",$F35&lt;&gt;"Met",$F35&lt;&gt;"Waived"),"No status",IF(AND(OR($F35="Met",$F35="Waived"),TRIM($G35)=""),"Met or Waived, with Evidence or reason blank",IF(AND($F35="Open",$E35&lt;Details!$C$22),"Needed by has passed and it's still Open",""))))))))</f>
        <v/>
      </c>
      <c r="N35" s="21">
        <f>IFERROR(LEFT($D35,FIND("(",$D35)-1),$D35)</f>
        <v/>
      </c>
      <c r="O35" s="21">
        <f>IF(AND($L35=1,ISNUMBER($E35)),$E35,0)</f>
        <v/>
      </c>
    </row>
  </sheetData>
  <sheetProtection selectLockedCells="0" selectUnlockedCells="0" sheet="1" objects="0" insertRows="1" insertHyperlinks="1" autoFilter="0" scenarios="0" formatColumns="0" deleteColumns="1" insertColumns="1" pivotTables="1" deleteRows="1" formatCells="0" formatRows="0" sort="0"/>
  <autoFilter ref="A5:J35"/>
  <conditionalFormatting sqref="J6:J35">
    <cfRule type="expression" priority="1" dxfId="0" stopIfTrue="0">
      <formula>LEFT(J6,1)="△"</formula>
    </cfRule>
  </conditionalFormatting>
  <dataValidations count="8">
    <dataValidation sqref="B6:B35" showDropDown="0" showInputMessage="1" showErrorMessage="1" allowBlank="1" errorTitle="Check this entry" error="That wave isn't on Rollout. You can keep it, and Check flags it until it is." promptTitle="Wave" prompt="The wave's number on Rollout. Type each wave's conditions on its own rows: a later wave inherits none." type="list" errorStyle="warning">
      <formula1>Rollout!$A$6:$A$15</formula1>
    </dataValidation>
    <dataValidation sqref="E6:E35" showDropDown="0" showInputMessage="1" showErrorMessage="1" allowBlank="1" errorTitle="Check this entry" error="Type a date, such as 30 Jun 2027." promptTitle="Needed by" prompt="The day it must be true, on or before the wave opens. For a RAID log line, the plan workbook's Baselined date." type="date" errorStyle="stop" operator="between">
      <formula1>36526</formula1>
      <formula2>73415</formula2>
    </dataValidation>
    <dataValidation sqref="F6:F35" showDropDown="0" showInputMessage="1" showErrorMessage="1" allowBlank="1" errorTitle="Check this entry" error="Pick Open, Met or Waived." promptTitle="Status" prompt="Open, Met or Waived." type="list" errorStyle="stop">
      <formula1>"Open,Met,Waived"</formula1>
    </dataValidation>
    <dataValidation sqref="C6:C35" showDropDown="0" showInputMessage="1" showErrorMessage="0" allowBlank="1" promptTitle="Condition" prompt="One thing that must be true before the wave opens." errorStyle="stop"/>
    <dataValidation sqref="D6:D35" showDropDown="0" showInputMessage="1" showErrorMessage="0" allowBlank="1" promptTitle="Owner" prompt="The one person who says it's met, written the same way each time: Kofi (Delivery Lead). Never a team." errorStyle="stop"/>
    <dataValidation sqref="G6:G35" showDropDown="0" showInputMessage="1" showErrorMessage="0" allowBlank="1" promptTitle="Evidence or reason" prompt="Needed when Met or Waived: where to see it's true, or why it was waived and by whom." errorStyle="stop"/>
    <dataValidation sqref="H6:H35" showDropDown="0" showInputMessage="1" showErrorMessage="0" allowBlank="1" promptTitle="RAID Id" prompt="Optional. The RAID log line it waits on, such as X1." errorStyle="stop"/>
    <dataValidation sqref="I6:I35" showDropDown="0" showInputMessage="1" showErrorMessage="0" allowBlank="1" promptTitle="Note" prompt="Optional. Anything else someone checking it should know." errorStyle="stop"/>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fitToPage="0"/>
  </sheetPr>
  <dimension ref="A1:E65"/>
  <sheetViews>
    <sheetView showGridLines="0" tabSelected="0" workbookViewId="0">
      <pane ySplit="5" topLeftCell="A6" activePane="bottomLeft" state="frozen"/>
      <selection pane="bottomLeft" activeCell="A1" sqref="A1"/>
    </sheetView>
  </sheetViews>
  <sheetFormatPr baseColWidth="8" defaultRowHeight="15"/>
  <cols>
    <col width="8" customWidth="1" min="1" max="1"/>
    <col width="14" customWidth="1" min="2" max="2"/>
    <col width="14" customWidth="1" min="3" max="3"/>
    <col width="14" customWidth="1" min="4" max="4"/>
    <col width="40" customWidth="1" min="5" max="5"/>
  </cols>
  <sheetData>
    <row r="1" ht="36" customHeight="1">
      <c r="A1" s="1" t="inlineStr">
        <is>
          <t>Moves</t>
        </is>
      </c>
    </row>
    <row r="2" ht="18" customHeight="1">
      <c r="A2" s="7">
        <f>IF(TRIM(Details!$C$5)="","","Project: "&amp;Details!$C$5&amp;IF(TRIM(Details!$C$6)="",".",". Sits under: "&amp;Details!$C$6&amp;"."))</f>
        <v/>
      </c>
    </row>
    <row r="3" ht="6" customHeight="1"/>
    <row r="4" ht="8" customHeight="1"/>
    <row r="5" ht="30" customHeight="1">
      <c r="A5" s="15" t="inlineStr">
        <is>
          <t>Wave</t>
        </is>
      </c>
      <c r="B5" s="15" t="inlineStr">
        <is>
          <t>Month</t>
        </is>
      </c>
      <c r="C5" s="15" t="inlineStr">
        <is>
          <t>Customers moving</t>
        </is>
      </c>
      <c r="D5" s="15" t="inlineStr">
        <is>
          <t>Moved</t>
        </is>
      </c>
      <c r="E5" s="14" t="inlineStr">
        <is>
          <t>Check</t>
        </is>
      </c>
    </row>
    <row r="6" ht="18" customHeight="1">
      <c r="A6" s="30" t="n"/>
      <c r="B6" s="33" t="n"/>
      <c r="C6" s="31" t="n"/>
      <c r="D6" s="31" t="n"/>
      <c r="E6" s="21">
        <f>IF(COUNTA($A6:$D6)=0,"",IF(OR($A6="",COUNTIF(Rollout!$A$6:$A$15,$A6)=0),"△ Wave isn't on Rollout",IF(NOT(ISNUMBER($B6)),"△ Month isn't a date",IFERROR(IF(EOMONTH($B6,0)&lt;INDEX(Rollout!$D$6:$D$15,MATCH($A6,Rollout!$A$6:$A$15,0)),"△ Month is before the wave opens","○ Clear"),"△ Month is before the wave opens"))))</f>
        <v/>
      </c>
    </row>
    <row r="7" ht="18" customHeight="1">
      <c r="A7" s="30" t="n"/>
      <c r="B7" s="33" t="n"/>
      <c r="C7" s="31" t="n"/>
      <c r="D7" s="31" t="n"/>
      <c r="E7" s="21">
        <f>IF(COUNTA($A7:$D7)=0,"",IF(OR($A7="",COUNTIF(Rollout!$A$6:$A$15,$A7)=0),"△ Wave isn't on Rollout",IF(NOT(ISNUMBER($B7)),"△ Month isn't a date",IFERROR(IF(EOMONTH($B7,0)&lt;INDEX(Rollout!$D$6:$D$15,MATCH($A7,Rollout!$A$6:$A$15,0)),"△ Month is before the wave opens","○ Clear"),"△ Month is before the wave opens"))))</f>
        <v/>
      </c>
    </row>
    <row r="8" ht="18" customHeight="1">
      <c r="A8" s="30" t="n"/>
      <c r="B8" s="33" t="n"/>
      <c r="C8" s="31" t="n"/>
      <c r="D8" s="31" t="n"/>
      <c r="E8" s="21">
        <f>IF(COUNTA($A8:$D8)=0,"",IF(OR($A8="",COUNTIF(Rollout!$A$6:$A$15,$A8)=0),"△ Wave isn't on Rollout",IF(NOT(ISNUMBER($B8)),"△ Month isn't a date",IFERROR(IF(EOMONTH($B8,0)&lt;INDEX(Rollout!$D$6:$D$15,MATCH($A8,Rollout!$A$6:$A$15,0)),"△ Month is before the wave opens","○ Clear"),"△ Month is before the wave opens"))))</f>
        <v/>
      </c>
    </row>
    <row r="9" ht="18" customHeight="1">
      <c r="A9" s="30" t="n"/>
      <c r="B9" s="33" t="n"/>
      <c r="C9" s="31" t="n"/>
      <c r="D9" s="31" t="n"/>
      <c r="E9" s="21">
        <f>IF(COUNTA($A9:$D9)=0,"",IF(OR($A9="",COUNTIF(Rollout!$A$6:$A$15,$A9)=0),"△ Wave isn't on Rollout",IF(NOT(ISNUMBER($B9)),"△ Month isn't a date",IFERROR(IF(EOMONTH($B9,0)&lt;INDEX(Rollout!$D$6:$D$15,MATCH($A9,Rollout!$A$6:$A$15,0)),"△ Month is before the wave opens","○ Clear"),"△ Month is before the wave opens"))))</f>
        <v/>
      </c>
    </row>
    <row r="10" ht="18" customHeight="1">
      <c r="A10" s="30" t="n"/>
      <c r="B10" s="33" t="n"/>
      <c r="C10" s="31" t="n"/>
      <c r="D10" s="31" t="n"/>
      <c r="E10" s="21">
        <f>IF(COUNTA($A10:$D10)=0,"",IF(OR($A10="",COUNTIF(Rollout!$A$6:$A$15,$A10)=0),"△ Wave isn't on Rollout",IF(NOT(ISNUMBER($B10)),"△ Month isn't a date",IFERROR(IF(EOMONTH($B10,0)&lt;INDEX(Rollout!$D$6:$D$15,MATCH($A10,Rollout!$A$6:$A$15,0)),"△ Month is before the wave opens","○ Clear"),"△ Month is before the wave opens"))))</f>
        <v/>
      </c>
    </row>
    <row r="11" ht="18" customHeight="1">
      <c r="A11" s="30" t="n"/>
      <c r="B11" s="33" t="n"/>
      <c r="C11" s="31" t="n"/>
      <c r="D11" s="31" t="n"/>
      <c r="E11" s="21">
        <f>IF(COUNTA($A11:$D11)=0,"",IF(OR($A11="",COUNTIF(Rollout!$A$6:$A$15,$A11)=0),"△ Wave isn't on Rollout",IF(NOT(ISNUMBER($B11)),"△ Month isn't a date",IFERROR(IF(EOMONTH($B11,0)&lt;INDEX(Rollout!$D$6:$D$15,MATCH($A11,Rollout!$A$6:$A$15,0)),"△ Month is before the wave opens","○ Clear"),"△ Month is before the wave opens"))))</f>
        <v/>
      </c>
    </row>
    <row r="12" ht="18" customHeight="1">
      <c r="A12" s="30" t="n"/>
      <c r="B12" s="33" t="n"/>
      <c r="C12" s="31" t="n"/>
      <c r="D12" s="31" t="n"/>
      <c r="E12" s="21">
        <f>IF(COUNTA($A12:$D12)=0,"",IF(OR($A12="",COUNTIF(Rollout!$A$6:$A$15,$A12)=0),"△ Wave isn't on Rollout",IF(NOT(ISNUMBER($B12)),"△ Month isn't a date",IFERROR(IF(EOMONTH($B12,0)&lt;INDEX(Rollout!$D$6:$D$15,MATCH($A12,Rollout!$A$6:$A$15,0)),"△ Month is before the wave opens","○ Clear"),"△ Month is before the wave opens"))))</f>
        <v/>
      </c>
    </row>
    <row r="13" ht="18" customHeight="1">
      <c r="A13" s="30" t="n"/>
      <c r="B13" s="33" t="n"/>
      <c r="C13" s="31" t="n"/>
      <c r="D13" s="31" t="n"/>
      <c r="E13" s="21">
        <f>IF(COUNTA($A13:$D13)=0,"",IF(OR($A13="",COUNTIF(Rollout!$A$6:$A$15,$A13)=0),"△ Wave isn't on Rollout",IF(NOT(ISNUMBER($B13)),"△ Month isn't a date",IFERROR(IF(EOMONTH($B13,0)&lt;INDEX(Rollout!$D$6:$D$15,MATCH($A13,Rollout!$A$6:$A$15,0)),"△ Month is before the wave opens","○ Clear"),"△ Month is before the wave opens"))))</f>
        <v/>
      </c>
    </row>
    <row r="14" ht="18" customHeight="1">
      <c r="A14" s="30" t="n"/>
      <c r="B14" s="33" t="n"/>
      <c r="C14" s="31" t="n"/>
      <c r="D14" s="31" t="n"/>
      <c r="E14" s="21">
        <f>IF(COUNTA($A14:$D14)=0,"",IF(OR($A14="",COUNTIF(Rollout!$A$6:$A$15,$A14)=0),"△ Wave isn't on Rollout",IF(NOT(ISNUMBER($B14)),"△ Month isn't a date",IFERROR(IF(EOMONTH($B14,0)&lt;INDEX(Rollout!$D$6:$D$15,MATCH($A14,Rollout!$A$6:$A$15,0)),"△ Month is before the wave opens","○ Clear"),"△ Month is before the wave opens"))))</f>
        <v/>
      </c>
    </row>
    <row r="15" ht="18" customHeight="1">
      <c r="A15" s="30" t="n"/>
      <c r="B15" s="33" t="n"/>
      <c r="C15" s="31" t="n"/>
      <c r="D15" s="31" t="n"/>
      <c r="E15" s="21">
        <f>IF(COUNTA($A15:$D15)=0,"",IF(OR($A15="",COUNTIF(Rollout!$A$6:$A$15,$A15)=0),"△ Wave isn't on Rollout",IF(NOT(ISNUMBER($B15)),"△ Month isn't a date",IFERROR(IF(EOMONTH($B15,0)&lt;INDEX(Rollout!$D$6:$D$15,MATCH($A15,Rollout!$A$6:$A$15,0)),"△ Month is before the wave opens","○ Clear"),"△ Month is before the wave opens"))))</f>
        <v/>
      </c>
    </row>
    <row r="16" ht="18" customHeight="1">
      <c r="A16" s="30" t="n"/>
      <c r="B16" s="33" t="n"/>
      <c r="C16" s="31" t="n"/>
      <c r="D16" s="31" t="n"/>
      <c r="E16" s="21">
        <f>IF(COUNTA($A16:$D16)=0,"",IF(OR($A16="",COUNTIF(Rollout!$A$6:$A$15,$A16)=0),"△ Wave isn't on Rollout",IF(NOT(ISNUMBER($B16)),"△ Month isn't a date",IFERROR(IF(EOMONTH($B16,0)&lt;INDEX(Rollout!$D$6:$D$15,MATCH($A16,Rollout!$A$6:$A$15,0)),"△ Month is before the wave opens","○ Clear"),"△ Month is before the wave opens"))))</f>
        <v/>
      </c>
    </row>
    <row r="17" ht="18" customHeight="1">
      <c r="A17" s="30" t="n"/>
      <c r="B17" s="33" t="n"/>
      <c r="C17" s="31" t="n"/>
      <c r="D17" s="31" t="n"/>
      <c r="E17" s="21">
        <f>IF(COUNTA($A17:$D17)=0,"",IF(OR($A17="",COUNTIF(Rollout!$A$6:$A$15,$A17)=0),"△ Wave isn't on Rollout",IF(NOT(ISNUMBER($B17)),"△ Month isn't a date",IFERROR(IF(EOMONTH($B17,0)&lt;INDEX(Rollout!$D$6:$D$15,MATCH($A17,Rollout!$A$6:$A$15,0)),"△ Month is before the wave opens","○ Clear"),"△ Month is before the wave opens"))))</f>
        <v/>
      </c>
    </row>
    <row r="18" ht="18" customHeight="1">
      <c r="A18" s="30" t="n"/>
      <c r="B18" s="33" t="n"/>
      <c r="C18" s="31" t="n"/>
      <c r="D18" s="31" t="n"/>
      <c r="E18" s="21">
        <f>IF(COUNTA($A18:$D18)=0,"",IF(OR($A18="",COUNTIF(Rollout!$A$6:$A$15,$A18)=0),"△ Wave isn't on Rollout",IF(NOT(ISNUMBER($B18)),"△ Month isn't a date",IFERROR(IF(EOMONTH($B18,0)&lt;INDEX(Rollout!$D$6:$D$15,MATCH($A18,Rollout!$A$6:$A$15,0)),"△ Month is before the wave opens","○ Clear"),"△ Month is before the wave opens"))))</f>
        <v/>
      </c>
    </row>
    <row r="19" ht="18" customHeight="1">
      <c r="A19" s="30" t="n"/>
      <c r="B19" s="33" t="n"/>
      <c r="C19" s="31" t="n"/>
      <c r="D19" s="31" t="n"/>
      <c r="E19" s="21">
        <f>IF(COUNTA($A19:$D19)=0,"",IF(OR($A19="",COUNTIF(Rollout!$A$6:$A$15,$A19)=0),"△ Wave isn't on Rollout",IF(NOT(ISNUMBER($B19)),"△ Month isn't a date",IFERROR(IF(EOMONTH($B19,0)&lt;INDEX(Rollout!$D$6:$D$15,MATCH($A19,Rollout!$A$6:$A$15,0)),"△ Month is before the wave opens","○ Clear"),"△ Month is before the wave opens"))))</f>
        <v/>
      </c>
    </row>
    <row r="20" ht="18" customHeight="1">
      <c r="A20" s="30" t="n"/>
      <c r="B20" s="33" t="n"/>
      <c r="C20" s="31" t="n"/>
      <c r="D20" s="31" t="n"/>
      <c r="E20" s="21">
        <f>IF(COUNTA($A20:$D20)=0,"",IF(OR($A20="",COUNTIF(Rollout!$A$6:$A$15,$A20)=0),"△ Wave isn't on Rollout",IF(NOT(ISNUMBER($B20)),"△ Month isn't a date",IFERROR(IF(EOMONTH($B20,0)&lt;INDEX(Rollout!$D$6:$D$15,MATCH($A20,Rollout!$A$6:$A$15,0)),"△ Month is before the wave opens","○ Clear"),"△ Month is before the wave opens"))))</f>
        <v/>
      </c>
    </row>
    <row r="21" ht="18" customHeight="1">
      <c r="A21" s="30" t="n"/>
      <c r="B21" s="33" t="n"/>
      <c r="C21" s="31" t="n"/>
      <c r="D21" s="31" t="n"/>
      <c r="E21" s="21">
        <f>IF(COUNTA($A21:$D21)=0,"",IF(OR($A21="",COUNTIF(Rollout!$A$6:$A$15,$A21)=0),"△ Wave isn't on Rollout",IF(NOT(ISNUMBER($B21)),"△ Month isn't a date",IFERROR(IF(EOMONTH($B21,0)&lt;INDEX(Rollout!$D$6:$D$15,MATCH($A21,Rollout!$A$6:$A$15,0)),"△ Month is before the wave opens","○ Clear"),"△ Month is before the wave opens"))))</f>
        <v/>
      </c>
    </row>
    <row r="22" ht="18" customHeight="1">
      <c r="A22" s="30" t="n"/>
      <c r="B22" s="33" t="n"/>
      <c r="C22" s="31" t="n"/>
      <c r="D22" s="31" t="n"/>
      <c r="E22" s="21">
        <f>IF(COUNTA($A22:$D22)=0,"",IF(OR($A22="",COUNTIF(Rollout!$A$6:$A$15,$A22)=0),"△ Wave isn't on Rollout",IF(NOT(ISNUMBER($B22)),"△ Month isn't a date",IFERROR(IF(EOMONTH($B22,0)&lt;INDEX(Rollout!$D$6:$D$15,MATCH($A22,Rollout!$A$6:$A$15,0)),"△ Month is before the wave opens","○ Clear"),"△ Month is before the wave opens"))))</f>
        <v/>
      </c>
    </row>
    <row r="23" ht="18" customHeight="1">
      <c r="A23" s="30" t="n"/>
      <c r="B23" s="33" t="n"/>
      <c r="C23" s="31" t="n"/>
      <c r="D23" s="31" t="n"/>
      <c r="E23" s="21">
        <f>IF(COUNTA($A23:$D23)=0,"",IF(OR($A23="",COUNTIF(Rollout!$A$6:$A$15,$A23)=0),"△ Wave isn't on Rollout",IF(NOT(ISNUMBER($B23)),"△ Month isn't a date",IFERROR(IF(EOMONTH($B23,0)&lt;INDEX(Rollout!$D$6:$D$15,MATCH($A23,Rollout!$A$6:$A$15,0)),"△ Month is before the wave opens","○ Clear"),"△ Month is before the wave opens"))))</f>
        <v/>
      </c>
    </row>
    <row r="24" ht="18" customHeight="1">
      <c r="A24" s="30" t="n"/>
      <c r="B24" s="33" t="n"/>
      <c r="C24" s="31" t="n"/>
      <c r="D24" s="31" t="n"/>
      <c r="E24" s="21">
        <f>IF(COUNTA($A24:$D24)=0,"",IF(OR($A24="",COUNTIF(Rollout!$A$6:$A$15,$A24)=0),"△ Wave isn't on Rollout",IF(NOT(ISNUMBER($B24)),"△ Month isn't a date",IFERROR(IF(EOMONTH($B24,0)&lt;INDEX(Rollout!$D$6:$D$15,MATCH($A24,Rollout!$A$6:$A$15,0)),"△ Month is before the wave opens","○ Clear"),"△ Month is before the wave opens"))))</f>
        <v/>
      </c>
    </row>
    <row r="25" ht="18" customHeight="1">
      <c r="A25" s="30" t="n"/>
      <c r="B25" s="33" t="n"/>
      <c r="C25" s="31" t="n"/>
      <c r="D25" s="31" t="n"/>
      <c r="E25" s="21">
        <f>IF(COUNTA($A25:$D25)=0,"",IF(OR($A25="",COUNTIF(Rollout!$A$6:$A$15,$A25)=0),"△ Wave isn't on Rollout",IF(NOT(ISNUMBER($B25)),"△ Month isn't a date",IFERROR(IF(EOMONTH($B25,0)&lt;INDEX(Rollout!$D$6:$D$15,MATCH($A25,Rollout!$A$6:$A$15,0)),"△ Month is before the wave opens","○ Clear"),"△ Month is before the wave opens"))))</f>
        <v/>
      </c>
    </row>
    <row r="26" ht="18" customHeight="1">
      <c r="A26" s="30" t="n"/>
      <c r="B26" s="33" t="n"/>
      <c r="C26" s="31" t="n"/>
      <c r="D26" s="31" t="n"/>
      <c r="E26" s="21">
        <f>IF(COUNTA($A26:$D26)=0,"",IF(OR($A26="",COUNTIF(Rollout!$A$6:$A$15,$A26)=0),"△ Wave isn't on Rollout",IF(NOT(ISNUMBER($B26)),"△ Month isn't a date",IFERROR(IF(EOMONTH($B26,0)&lt;INDEX(Rollout!$D$6:$D$15,MATCH($A26,Rollout!$A$6:$A$15,0)),"△ Month is before the wave opens","○ Clear"),"△ Month is before the wave opens"))))</f>
        <v/>
      </c>
    </row>
    <row r="27" ht="18" customHeight="1">
      <c r="A27" s="30" t="n"/>
      <c r="B27" s="33" t="n"/>
      <c r="C27" s="31" t="n"/>
      <c r="D27" s="31" t="n"/>
      <c r="E27" s="21">
        <f>IF(COUNTA($A27:$D27)=0,"",IF(OR($A27="",COUNTIF(Rollout!$A$6:$A$15,$A27)=0),"△ Wave isn't on Rollout",IF(NOT(ISNUMBER($B27)),"△ Month isn't a date",IFERROR(IF(EOMONTH($B27,0)&lt;INDEX(Rollout!$D$6:$D$15,MATCH($A27,Rollout!$A$6:$A$15,0)),"△ Month is before the wave opens","○ Clear"),"△ Month is before the wave opens"))))</f>
        <v/>
      </c>
    </row>
    <row r="28" ht="18" customHeight="1">
      <c r="A28" s="30" t="n"/>
      <c r="B28" s="33" t="n"/>
      <c r="C28" s="31" t="n"/>
      <c r="D28" s="31" t="n"/>
      <c r="E28" s="21">
        <f>IF(COUNTA($A28:$D28)=0,"",IF(OR($A28="",COUNTIF(Rollout!$A$6:$A$15,$A28)=0),"△ Wave isn't on Rollout",IF(NOT(ISNUMBER($B28)),"△ Month isn't a date",IFERROR(IF(EOMONTH($B28,0)&lt;INDEX(Rollout!$D$6:$D$15,MATCH($A28,Rollout!$A$6:$A$15,0)),"△ Month is before the wave opens","○ Clear"),"△ Month is before the wave opens"))))</f>
        <v/>
      </c>
    </row>
    <row r="29" ht="18" customHeight="1">
      <c r="A29" s="30" t="n"/>
      <c r="B29" s="33" t="n"/>
      <c r="C29" s="31" t="n"/>
      <c r="D29" s="31" t="n"/>
      <c r="E29" s="21">
        <f>IF(COUNTA($A29:$D29)=0,"",IF(OR($A29="",COUNTIF(Rollout!$A$6:$A$15,$A29)=0),"△ Wave isn't on Rollout",IF(NOT(ISNUMBER($B29)),"△ Month isn't a date",IFERROR(IF(EOMONTH($B29,0)&lt;INDEX(Rollout!$D$6:$D$15,MATCH($A29,Rollout!$A$6:$A$15,0)),"△ Month is before the wave opens","○ Clear"),"△ Month is before the wave opens"))))</f>
        <v/>
      </c>
    </row>
    <row r="30" ht="18" customHeight="1">
      <c r="A30" s="30" t="n"/>
      <c r="B30" s="33" t="n"/>
      <c r="C30" s="31" t="n"/>
      <c r="D30" s="31" t="n"/>
      <c r="E30" s="21">
        <f>IF(COUNTA($A30:$D30)=0,"",IF(OR($A30="",COUNTIF(Rollout!$A$6:$A$15,$A30)=0),"△ Wave isn't on Rollout",IF(NOT(ISNUMBER($B30)),"△ Month isn't a date",IFERROR(IF(EOMONTH($B30,0)&lt;INDEX(Rollout!$D$6:$D$15,MATCH($A30,Rollout!$A$6:$A$15,0)),"△ Month is before the wave opens","○ Clear"),"△ Month is before the wave opens"))))</f>
        <v/>
      </c>
    </row>
    <row r="31" ht="18" customHeight="1">
      <c r="A31" s="30" t="n"/>
      <c r="B31" s="33" t="n"/>
      <c r="C31" s="31" t="n"/>
      <c r="D31" s="31" t="n"/>
      <c r="E31" s="21">
        <f>IF(COUNTA($A31:$D31)=0,"",IF(OR($A31="",COUNTIF(Rollout!$A$6:$A$15,$A31)=0),"△ Wave isn't on Rollout",IF(NOT(ISNUMBER($B31)),"△ Month isn't a date",IFERROR(IF(EOMONTH($B31,0)&lt;INDEX(Rollout!$D$6:$D$15,MATCH($A31,Rollout!$A$6:$A$15,0)),"△ Month is before the wave opens","○ Clear"),"△ Month is before the wave opens"))))</f>
        <v/>
      </c>
    </row>
    <row r="32" ht="18" customHeight="1">
      <c r="A32" s="30" t="n"/>
      <c r="B32" s="33" t="n"/>
      <c r="C32" s="31" t="n"/>
      <c r="D32" s="31" t="n"/>
      <c r="E32" s="21">
        <f>IF(COUNTA($A32:$D32)=0,"",IF(OR($A32="",COUNTIF(Rollout!$A$6:$A$15,$A32)=0),"△ Wave isn't on Rollout",IF(NOT(ISNUMBER($B32)),"△ Month isn't a date",IFERROR(IF(EOMONTH($B32,0)&lt;INDEX(Rollout!$D$6:$D$15,MATCH($A32,Rollout!$A$6:$A$15,0)),"△ Month is before the wave opens","○ Clear"),"△ Month is before the wave opens"))))</f>
        <v/>
      </c>
    </row>
    <row r="33" ht="18" customHeight="1">
      <c r="A33" s="30" t="n"/>
      <c r="B33" s="33" t="n"/>
      <c r="C33" s="31" t="n"/>
      <c r="D33" s="31" t="n"/>
      <c r="E33" s="21">
        <f>IF(COUNTA($A33:$D33)=0,"",IF(OR($A33="",COUNTIF(Rollout!$A$6:$A$15,$A33)=0),"△ Wave isn't on Rollout",IF(NOT(ISNUMBER($B33)),"△ Month isn't a date",IFERROR(IF(EOMONTH($B33,0)&lt;INDEX(Rollout!$D$6:$D$15,MATCH($A33,Rollout!$A$6:$A$15,0)),"△ Month is before the wave opens","○ Clear"),"△ Month is before the wave opens"))))</f>
        <v/>
      </c>
    </row>
    <row r="34" ht="18" customHeight="1">
      <c r="A34" s="30" t="n"/>
      <c r="B34" s="33" t="n"/>
      <c r="C34" s="31" t="n"/>
      <c r="D34" s="31" t="n"/>
      <c r="E34" s="21">
        <f>IF(COUNTA($A34:$D34)=0,"",IF(OR($A34="",COUNTIF(Rollout!$A$6:$A$15,$A34)=0),"△ Wave isn't on Rollout",IF(NOT(ISNUMBER($B34)),"△ Month isn't a date",IFERROR(IF(EOMONTH($B34,0)&lt;INDEX(Rollout!$D$6:$D$15,MATCH($A34,Rollout!$A$6:$A$15,0)),"△ Month is before the wave opens","○ Clear"),"△ Month is before the wave opens"))))</f>
        <v/>
      </c>
    </row>
    <row r="35" ht="18" customHeight="1">
      <c r="A35" s="30" t="n"/>
      <c r="B35" s="33" t="n"/>
      <c r="C35" s="31" t="n"/>
      <c r="D35" s="31" t="n"/>
      <c r="E35" s="21">
        <f>IF(COUNTA($A35:$D35)=0,"",IF(OR($A35="",COUNTIF(Rollout!$A$6:$A$15,$A35)=0),"△ Wave isn't on Rollout",IF(NOT(ISNUMBER($B35)),"△ Month isn't a date",IFERROR(IF(EOMONTH($B35,0)&lt;INDEX(Rollout!$D$6:$D$15,MATCH($A35,Rollout!$A$6:$A$15,0)),"△ Month is before the wave opens","○ Clear"),"△ Month is before the wave opens"))))</f>
        <v/>
      </c>
    </row>
    <row r="36" ht="18" customHeight="1">
      <c r="A36" s="30" t="n"/>
      <c r="B36" s="33" t="n"/>
      <c r="C36" s="31" t="n"/>
      <c r="D36" s="31" t="n"/>
      <c r="E36" s="21">
        <f>IF(COUNTA($A36:$D36)=0,"",IF(OR($A36="",COUNTIF(Rollout!$A$6:$A$15,$A36)=0),"△ Wave isn't on Rollout",IF(NOT(ISNUMBER($B36)),"△ Month isn't a date",IFERROR(IF(EOMONTH($B36,0)&lt;INDEX(Rollout!$D$6:$D$15,MATCH($A36,Rollout!$A$6:$A$15,0)),"△ Month is before the wave opens","○ Clear"),"△ Month is before the wave opens"))))</f>
        <v/>
      </c>
    </row>
    <row r="37" ht="18" customHeight="1">
      <c r="A37" s="30" t="n"/>
      <c r="B37" s="33" t="n"/>
      <c r="C37" s="31" t="n"/>
      <c r="D37" s="31" t="n"/>
      <c r="E37" s="21">
        <f>IF(COUNTA($A37:$D37)=0,"",IF(OR($A37="",COUNTIF(Rollout!$A$6:$A$15,$A37)=0),"△ Wave isn't on Rollout",IF(NOT(ISNUMBER($B37)),"△ Month isn't a date",IFERROR(IF(EOMONTH($B37,0)&lt;INDEX(Rollout!$D$6:$D$15,MATCH($A37,Rollout!$A$6:$A$15,0)),"△ Month is before the wave opens","○ Clear"),"△ Month is before the wave opens"))))</f>
        <v/>
      </c>
    </row>
    <row r="38" ht="18" customHeight="1">
      <c r="A38" s="30" t="n"/>
      <c r="B38" s="33" t="n"/>
      <c r="C38" s="31" t="n"/>
      <c r="D38" s="31" t="n"/>
      <c r="E38" s="21">
        <f>IF(COUNTA($A38:$D38)=0,"",IF(OR($A38="",COUNTIF(Rollout!$A$6:$A$15,$A38)=0),"△ Wave isn't on Rollout",IF(NOT(ISNUMBER($B38)),"△ Month isn't a date",IFERROR(IF(EOMONTH($B38,0)&lt;INDEX(Rollout!$D$6:$D$15,MATCH($A38,Rollout!$A$6:$A$15,0)),"△ Month is before the wave opens","○ Clear"),"△ Month is before the wave opens"))))</f>
        <v/>
      </c>
    </row>
    <row r="39" ht="18" customHeight="1">
      <c r="A39" s="30" t="n"/>
      <c r="B39" s="33" t="n"/>
      <c r="C39" s="31" t="n"/>
      <c r="D39" s="31" t="n"/>
      <c r="E39" s="21">
        <f>IF(COUNTA($A39:$D39)=0,"",IF(OR($A39="",COUNTIF(Rollout!$A$6:$A$15,$A39)=0),"△ Wave isn't on Rollout",IF(NOT(ISNUMBER($B39)),"△ Month isn't a date",IFERROR(IF(EOMONTH($B39,0)&lt;INDEX(Rollout!$D$6:$D$15,MATCH($A39,Rollout!$A$6:$A$15,0)),"△ Month is before the wave opens","○ Clear"),"△ Month is before the wave opens"))))</f>
        <v/>
      </c>
    </row>
    <row r="40" ht="18" customHeight="1">
      <c r="A40" s="30" t="n"/>
      <c r="B40" s="33" t="n"/>
      <c r="C40" s="31" t="n"/>
      <c r="D40" s="31" t="n"/>
      <c r="E40" s="21">
        <f>IF(COUNTA($A40:$D40)=0,"",IF(OR($A40="",COUNTIF(Rollout!$A$6:$A$15,$A40)=0),"△ Wave isn't on Rollout",IF(NOT(ISNUMBER($B40)),"△ Month isn't a date",IFERROR(IF(EOMONTH($B40,0)&lt;INDEX(Rollout!$D$6:$D$15,MATCH($A40,Rollout!$A$6:$A$15,0)),"△ Month is before the wave opens","○ Clear"),"△ Month is before the wave opens"))))</f>
        <v/>
      </c>
    </row>
    <row r="41" ht="18" customHeight="1">
      <c r="A41" s="30" t="n"/>
      <c r="B41" s="33" t="n"/>
      <c r="C41" s="31" t="n"/>
      <c r="D41" s="31" t="n"/>
      <c r="E41" s="21">
        <f>IF(COUNTA($A41:$D41)=0,"",IF(OR($A41="",COUNTIF(Rollout!$A$6:$A$15,$A41)=0),"△ Wave isn't on Rollout",IF(NOT(ISNUMBER($B41)),"△ Month isn't a date",IFERROR(IF(EOMONTH($B41,0)&lt;INDEX(Rollout!$D$6:$D$15,MATCH($A41,Rollout!$A$6:$A$15,0)),"△ Month is before the wave opens","○ Clear"),"△ Month is before the wave opens"))))</f>
        <v/>
      </c>
    </row>
    <row r="42" ht="18" customHeight="1">
      <c r="A42" s="30" t="n"/>
      <c r="B42" s="33" t="n"/>
      <c r="C42" s="31" t="n"/>
      <c r="D42" s="31" t="n"/>
      <c r="E42" s="21">
        <f>IF(COUNTA($A42:$D42)=0,"",IF(OR($A42="",COUNTIF(Rollout!$A$6:$A$15,$A42)=0),"△ Wave isn't on Rollout",IF(NOT(ISNUMBER($B42)),"△ Month isn't a date",IFERROR(IF(EOMONTH($B42,0)&lt;INDEX(Rollout!$D$6:$D$15,MATCH($A42,Rollout!$A$6:$A$15,0)),"△ Month is before the wave opens","○ Clear"),"△ Month is before the wave opens"))))</f>
        <v/>
      </c>
    </row>
    <row r="43" ht="18" customHeight="1">
      <c r="A43" s="30" t="n"/>
      <c r="B43" s="33" t="n"/>
      <c r="C43" s="31" t="n"/>
      <c r="D43" s="31" t="n"/>
      <c r="E43" s="21">
        <f>IF(COUNTA($A43:$D43)=0,"",IF(OR($A43="",COUNTIF(Rollout!$A$6:$A$15,$A43)=0),"△ Wave isn't on Rollout",IF(NOT(ISNUMBER($B43)),"△ Month isn't a date",IFERROR(IF(EOMONTH($B43,0)&lt;INDEX(Rollout!$D$6:$D$15,MATCH($A43,Rollout!$A$6:$A$15,0)),"△ Month is before the wave opens","○ Clear"),"△ Month is before the wave opens"))))</f>
        <v/>
      </c>
    </row>
    <row r="44" ht="18" customHeight="1">
      <c r="A44" s="30" t="n"/>
      <c r="B44" s="33" t="n"/>
      <c r="C44" s="31" t="n"/>
      <c r="D44" s="31" t="n"/>
      <c r="E44" s="21">
        <f>IF(COUNTA($A44:$D44)=0,"",IF(OR($A44="",COUNTIF(Rollout!$A$6:$A$15,$A44)=0),"△ Wave isn't on Rollout",IF(NOT(ISNUMBER($B44)),"△ Month isn't a date",IFERROR(IF(EOMONTH($B44,0)&lt;INDEX(Rollout!$D$6:$D$15,MATCH($A44,Rollout!$A$6:$A$15,0)),"△ Month is before the wave opens","○ Clear"),"△ Month is before the wave opens"))))</f>
        <v/>
      </c>
    </row>
    <row r="45" ht="18" customHeight="1">
      <c r="A45" s="30" t="n"/>
      <c r="B45" s="33" t="n"/>
      <c r="C45" s="31" t="n"/>
      <c r="D45" s="31" t="n"/>
      <c r="E45" s="21">
        <f>IF(COUNTA($A45:$D45)=0,"",IF(OR($A45="",COUNTIF(Rollout!$A$6:$A$15,$A45)=0),"△ Wave isn't on Rollout",IF(NOT(ISNUMBER($B45)),"△ Month isn't a date",IFERROR(IF(EOMONTH($B45,0)&lt;INDEX(Rollout!$D$6:$D$15,MATCH($A45,Rollout!$A$6:$A$15,0)),"△ Month is before the wave opens","○ Clear"),"△ Month is before the wave opens"))))</f>
        <v/>
      </c>
    </row>
    <row r="46" ht="18" customHeight="1">
      <c r="A46" s="30" t="n"/>
      <c r="B46" s="33" t="n"/>
      <c r="C46" s="31" t="n"/>
      <c r="D46" s="31" t="n"/>
      <c r="E46" s="21">
        <f>IF(COUNTA($A46:$D46)=0,"",IF(OR($A46="",COUNTIF(Rollout!$A$6:$A$15,$A46)=0),"△ Wave isn't on Rollout",IF(NOT(ISNUMBER($B46)),"△ Month isn't a date",IFERROR(IF(EOMONTH($B46,0)&lt;INDEX(Rollout!$D$6:$D$15,MATCH($A46,Rollout!$A$6:$A$15,0)),"△ Month is before the wave opens","○ Clear"),"△ Month is before the wave opens"))))</f>
        <v/>
      </c>
    </row>
    <row r="47" ht="18" customHeight="1">
      <c r="A47" s="30" t="n"/>
      <c r="B47" s="33" t="n"/>
      <c r="C47" s="31" t="n"/>
      <c r="D47" s="31" t="n"/>
      <c r="E47" s="21">
        <f>IF(COUNTA($A47:$D47)=0,"",IF(OR($A47="",COUNTIF(Rollout!$A$6:$A$15,$A47)=0),"△ Wave isn't on Rollout",IF(NOT(ISNUMBER($B47)),"△ Month isn't a date",IFERROR(IF(EOMONTH($B47,0)&lt;INDEX(Rollout!$D$6:$D$15,MATCH($A47,Rollout!$A$6:$A$15,0)),"△ Month is before the wave opens","○ Clear"),"△ Month is before the wave opens"))))</f>
        <v/>
      </c>
    </row>
    <row r="48" ht="18" customHeight="1">
      <c r="A48" s="30" t="n"/>
      <c r="B48" s="33" t="n"/>
      <c r="C48" s="31" t="n"/>
      <c r="D48" s="31" t="n"/>
      <c r="E48" s="21">
        <f>IF(COUNTA($A48:$D48)=0,"",IF(OR($A48="",COUNTIF(Rollout!$A$6:$A$15,$A48)=0),"△ Wave isn't on Rollout",IF(NOT(ISNUMBER($B48)),"△ Month isn't a date",IFERROR(IF(EOMONTH($B48,0)&lt;INDEX(Rollout!$D$6:$D$15,MATCH($A48,Rollout!$A$6:$A$15,0)),"△ Month is before the wave opens","○ Clear"),"△ Month is before the wave opens"))))</f>
        <v/>
      </c>
    </row>
    <row r="49" ht="18" customHeight="1">
      <c r="A49" s="30" t="n"/>
      <c r="B49" s="33" t="n"/>
      <c r="C49" s="31" t="n"/>
      <c r="D49" s="31" t="n"/>
      <c r="E49" s="21">
        <f>IF(COUNTA($A49:$D49)=0,"",IF(OR($A49="",COUNTIF(Rollout!$A$6:$A$15,$A49)=0),"△ Wave isn't on Rollout",IF(NOT(ISNUMBER($B49)),"△ Month isn't a date",IFERROR(IF(EOMONTH($B49,0)&lt;INDEX(Rollout!$D$6:$D$15,MATCH($A49,Rollout!$A$6:$A$15,0)),"△ Month is before the wave opens","○ Clear"),"△ Month is before the wave opens"))))</f>
        <v/>
      </c>
    </row>
    <row r="50" ht="18" customHeight="1">
      <c r="A50" s="30" t="n"/>
      <c r="B50" s="33" t="n"/>
      <c r="C50" s="31" t="n"/>
      <c r="D50" s="31" t="n"/>
      <c r="E50" s="21">
        <f>IF(COUNTA($A50:$D50)=0,"",IF(OR($A50="",COUNTIF(Rollout!$A$6:$A$15,$A50)=0),"△ Wave isn't on Rollout",IF(NOT(ISNUMBER($B50)),"△ Month isn't a date",IFERROR(IF(EOMONTH($B50,0)&lt;INDEX(Rollout!$D$6:$D$15,MATCH($A50,Rollout!$A$6:$A$15,0)),"△ Month is before the wave opens","○ Clear"),"△ Month is before the wave opens"))))</f>
        <v/>
      </c>
    </row>
    <row r="51" ht="18" customHeight="1">
      <c r="A51" s="30" t="n"/>
      <c r="B51" s="33" t="n"/>
      <c r="C51" s="31" t="n"/>
      <c r="D51" s="31" t="n"/>
      <c r="E51" s="21">
        <f>IF(COUNTA($A51:$D51)=0,"",IF(OR($A51="",COUNTIF(Rollout!$A$6:$A$15,$A51)=0),"△ Wave isn't on Rollout",IF(NOT(ISNUMBER($B51)),"△ Month isn't a date",IFERROR(IF(EOMONTH($B51,0)&lt;INDEX(Rollout!$D$6:$D$15,MATCH($A51,Rollout!$A$6:$A$15,0)),"△ Month is before the wave opens","○ Clear"),"△ Month is before the wave opens"))))</f>
        <v/>
      </c>
    </row>
    <row r="52" ht="18" customHeight="1">
      <c r="A52" s="30" t="n"/>
      <c r="B52" s="33" t="n"/>
      <c r="C52" s="31" t="n"/>
      <c r="D52" s="31" t="n"/>
      <c r="E52" s="21">
        <f>IF(COUNTA($A52:$D52)=0,"",IF(OR($A52="",COUNTIF(Rollout!$A$6:$A$15,$A52)=0),"△ Wave isn't on Rollout",IF(NOT(ISNUMBER($B52)),"△ Month isn't a date",IFERROR(IF(EOMONTH($B52,0)&lt;INDEX(Rollout!$D$6:$D$15,MATCH($A52,Rollout!$A$6:$A$15,0)),"△ Month is before the wave opens","○ Clear"),"△ Month is before the wave opens"))))</f>
        <v/>
      </c>
    </row>
    <row r="53" ht="18" customHeight="1">
      <c r="A53" s="30" t="n"/>
      <c r="B53" s="33" t="n"/>
      <c r="C53" s="31" t="n"/>
      <c r="D53" s="31" t="n"/>
      <c r="E53" s="21">
        <f>IF(COUNTA($A53:$D53)=0,"",IF(OR($A53="",COUNTIF(Rollout!$A$6:$A$15,$A53)=0),"△ Wave isn't on Rollout",IF(NOT(ISNUMBER($B53)),"△ Month isn't a date",IFERROR(IF(EOMONTH($B53,0)&lt;INDEX(Rollout!$D$6:$D$15,MATCH($A53,Rollout!$A$6:$A$15,0)),"△ Month is before the wave opens","○ Clear"),"△ Month is before the wave opens"))))</f>
        <v/>
      </c>
    </row>
    <row r="54" ht="18" customHeight="1">
      <c r="A54" s="30" t="n"/>
      <c r="B54" s="33" t="n"/>
      <c r="C54" s="31" t="n"/>
      <c r="D54" s="31" t="n"/>
      <c r="E54" s="21">
        <f>IF(COUNTA($A54:$D54)=0,"",IF(OR($A54="",COUNTIF(Rollout!$A$6:$A$15,$A54)=0),"△ Wave isn't on Rollout",IF(NOT(ISNUMBER($B54)),"△ Month isn't a date",IFERROR(IF(EOMONTH($B54,0)&lt;INDEX(Rollout!$D$6:$D$15,MATCH($A54,Rollout!$A$6:$A$15,0)),"△ Month is before the wave opens","○ Clear"),"△ Month is before the wave opens"))))</f>
        <v/>
      </c>
    </row>
    <row r="55" ht="18" customHeight="1">
      <c r="A55" s="30" t="n"/>
      <c r="B55" s="33" t="n"/>
      <c r="C55" s="31" t="n"/>
      <c r="D55" s="31" t="n"/>
      <c r="E55" s="21">
        <f>IF(COUNTA($A55:$D55)=0,"",IF(OR($A55="",COUNTIF(Rollout!$A$6:$A$15,$A55)=0),"△ Wave isn't on Rollout",IF(NOT(ISNUMBER($B55)),"△ Month isn't a date",IFERROR(IF(EOMONTH($B55,0)&lt;INDEX(Rollout!$D$6:$D$15,MATCH($A55,Rollout!$A$6:$A$15,0)),"△ Month is before the wave opens","○ Clear"),"△ Month is before the wave opens"))))</f>
        <v/>
      </c>
    </row>
    <row r="56" ht="18" customHeight="1">
      <c r="A56" s="30" t="n"/>
      <c r="B56" s="33" t="n"/>
      <c r="C56" s="31" t="n"/>
      <c r="D56" s="31" t="n"/>
      <c r="E56" s="21">
        <f>IF(COUNTA($A56:$D56)=0,"",IF(OR($A56="",COUNTIF(Rollout!$A$6:$A$15,$A56)=0),"△ Wave isn't on Rollout",IF(NOT(ISNUMBER($B56)),"△ Month isn't a date",IFERROR(IF(EOMONTH($B56,0)&lt;INDEX(Rollout!$D$6:$D$15,MATCH($A56,Rollout!$A$6:$A$15,0)),"△ Month is before the wave opens","○ Clear"),"△ Month is before the wave opens"))))</f>
        <v/>
      </c>
    </row>
    <row r="57" ht="18" customHeight="1">
      <c r="A57" s="30" t="n"/>
      <c r="B57" s="33" t="n"/>
      <c r="C57" s="31" t="n"/>
      <c r="D57" s="31" t="n"/>
      <c r="E57" s="21">
        <f>IF(COUNTA($A57:$D57)=0,"",IF(OR($A57="",COUNTIF(Rollout!$A$6:$A$15,$A57)=0),"△ Wave isn't on Rollout",IF(NOT(ISNUMBER($B57)),"△ Month isn't a date",IFERROR(IF(EOMONTH($B57,0)&lt;INDEX(Rollout!$D$6:$D$15,MATCH($A57,Rollout!$A$6:$A$15,0)),"△ Month is before the wave opens","○ Clear"),"△ Month is before the wave opens"))))</f>
        <v/>
      </c>
    </row>
    <row r="58" ht="18" customHeight="1">
      <c r="A58" s="30" t="n"/>
      <c r="B58" s="33" t="n"/>
      <c r="C58" s="31" t="n"/>
      <c r="D58" s="31" t="n"/>
      <c r="E58" s="21">
        <f>IF(COUNTA($A58:$D58)=0,"",IF(OR($A58="",COUNTIF(Rollout!$A$6:$A$15,$A58)=0),"△ Wave isn't on Rollout",IF(NOT(ISNUMBER($B58)),"△ Month isn't a date",IFERROR(IF(EOMONTH($B58,0)&lt;INDEX(Rollout!$D$6:$D$15,MATCH($A58,Rollout!$A$6:$A$15,0)),"△ Month is before the wave opens","○ Clear"),"△ Month is before the wave opens"))))</f>
        <v/>
      </c>
    </row>
    <row r="59" ht="18" customHeight="1">
      <c r="A59" s="30" t="n"/>
      <c r="B59" s="33" t="n"/>
      <c r="C59" s="31" t="n"/>
      <c r="D59" s="31" t="n"/>
      <c r="E59" s="21">
        <f>IF(COUNTA($A59:$D59)=0,"",IF(OR($A59="",COUNTIF(Rollout!$A$6:$A$15,$A59)=0),"△ Wave isn't on Rollout",IF(NOT(ISNUMBER($B59)),"△ Month isn't a date",IFERROR(IF(EOMONTH($B59,0)&lt;INDEX(Rollout!$D$6:$D$15,MATCH($A59,Rollout!$A$6:$A$15,0)),"△ Month is before the wave opens","○ Clear"),"△ Month is before the wave opens"))))</f>
        <v/>
      </c>
    </row>
    <row r="60" ht="18" customHeight="1">
      <c r="A60" s="30" t="n"/>
      <c r="B60" s="33" t="n"/>
      <c r="C60" s="31" t="n"/>
      <c r="D60" s="31" t="n"/>
      <c r="E60" s="21">
        <f>IF(COUNTA($A60:$D60)=0,"",IF(OR($A60="",COUNTIF(Rollout!$A$6:$A$15,$A60)=0),"△ Wave isn't on Rollout",IF(NOT(ISNUMBER($B60)),"△ Month isn't a date",IFERROR(IF(EOMONTH($B60,0)&lt;INDEX(Rollout!$D$6:$D$15,MATCH($A60,Rollout!$A$6:$A$15,0)),"△ Month is before the wave opens","○ Clear"),"△ Month is before the wave opens"))))</f>
        <v/>
      </c>
    </row>
    <row r="61" ht="18" customHeight="1">
      <c r="A61" s="30" t="n"/>
      <c r="B61" s="33" t="n"/>
      <c r="C61" s="31" t="n"/>
      <c r="D61" s="31" t="n"/>
      <c r="E61" s="21">
        <f>IF(COUNTA($A61:$D61)=0,"",IF(OR($A61="",COUNTIF(Rollout!$A$6:$A$15,$A61)=0),"△ Wave isn't on Rollout",IF(NOT(ISNUMBER($B61)),"△ Month isn't a date",IFERROR(IF(EOMONTH($B61,0)&lt;INDEX(Rollout!$D$6:$D$15,MATCH($A61,Rollout!$A$6:$A$15,0)),"△ Month is before the wave opens","○ Clear"),"△ Month is before the wave opens"))))</f>
        <v/>
      </c>
    </row>
    <row r="62" ht="18" customHeight="1">
      <c r="A62" s="30" t="n"/>
      <c r="B62" s="33" t="n"/>
      <c r="C62" s="31" t="n"/>
      <c r="D62" s="31" t="n"/>
      <c r="E62" s="21">
        <f>IF(COUNTA($A62:$D62)=0,"",IF(OR($A62="",COUNTIF(Rollout!$A$6:$A$15,$A62)=0),"△ Wave isn't on Rollout",IF(NOT(ISNUMBER($B62)),"△ Month isn't a date",IFERROR(IF(EOMONTH($B62,0)&lt;INDEX(Rollout!$D$6:$D$15,MATCH($A62,Rollout!$A$6:$A$15,0)),"△ Month is before the wave opens","○ Clear"),"△ Month is before the wave opens"))))</f>
        <v/>
      </c>
    </row>
    <row r="63" ht="18" customHeight="1">
      <c r="A63" s="30" t="n"/>
      <c r="B63" s="33" t="n"/>
      <c r="C63" s="31" t="n"/>
      <c r="D63" s="31" t="n"/>
      <c r="E63" s="21">
        <f>IF(COUNTA($A63:$D63)=0,"",IF(OR($A63="",COUNTIF(Rollout!$A$6:$A$15,$A63)=0),"△ Wave isn't on Rollout",IF(NOT(ISNUMBER($B63)),"△ Month isn't a date",IFERROR(IF(EOMONTH($B63,0)&lt;INDEX(Rollout!$D$6:$D$15,MATCH($A63,Rollout!$A$6:$A$15,0)),"△ Month is before the wave opens","○ Clear"),"△ Month is before the wave opens"))))</f>
        <v/>
      </c>
    </row>
    <row r="64" ht="18" customHeight="1">
      <c r="A64" s="30" t="n"/>
      <c r="B64" s="33" t="n"/>
      <c r="C64" s="31" t="n"/>
      <c r="D64" s="31" t="n"/>
      <c r="E64" s="21">
        <f>IF(COUNTA($A64:$D64)=0,"",IF(OR($A64="",COUNTIF(Rollout!$A$6:$A$15,$A64)=0),"△ Wave isn't on Rollout",IF(NOT(ISNUMBER($B64)),"△ Month isn't a date",IFERROR(IF(EOMONTH($B64,0)&lt;INDEX(Rollout!$D$6:$D$15,MATCH($A64,Rollout!$A$6:$A$15,0)),"△ Month is before the wave opens","○ Clear"),"△ Month is before the wave opens"))))</f>
        <v/>
      </c>
    </row>
    <row r="65" ht="18" customHeight="1">
      <c r="A65" s="30" t="n"/>
      <c r="B65" s="33" t="n"/>
      <c r="C65" s="31" t="n"/>
      <c r="D65" s="31" t="n"/>
      <c r="E65" s="21">
        <f>IF(COUNTA($A65:$D65)=0,"",IF(OR($A65="",COUNTIF(Rollout!$A$6:$A$15,$A65)=0),"△ Wave isn't on Rollout",IF(NOT(ISNUMBER($B65)),"△ Month isn't a date",IFERROR(IF(EOMONTH($B65,0)&lt;INDEX(Rollout!$D$6:$D$15,MATCH($A65,Rollout!$A$6:$A$15,0)),"△ Month is before the wave opens","○ Clear"),"△ Month is before the wave opens"))))</f>
        <v/>
      </c>
    </row>
  </sheetData>
  <sheetProtection selectLockedCells="0" selectUnlockedCells="0" sheet="1" objects="0" insertRows="1" insertHyperlinks="1" autoFilter="0" scenarios="0" formatColumns="0" deleteColumns="1" insertColumns="1" pivotTables="1" deleteRows="1" formatCells="0" formatRows="0" sort="0"/>
  <autoFilter ref="A5:E65"/>
  <conditionalFormatting sqref="E6:E65">
    <cfRule type="expression" priority="1" dxfId="0" stopIfTrue="0">
      <formula>LEFT(E6,1)="△"</formula>
    </cfRule>
  </conditionalFormatting>
  <dataValidations count="4">
    <dataValidation sqref="A6:A65" showDropDown="0" showInputMessage="1" showErrorMessage="1" allowBlank="1" errorTitle="Check this entry" error="Type a whole number, such as 210." promptTitle="Wave" prompt="The wave's number on Rollout." type="whole" errorStyle="stop" operator="between">
      <formula1>1</formula1>
      <formula2>10</formula2>
    </dataValidation>
    <dataValidation sqref="B6:B65" showDropDown="0" showInputMessage="1" showErrorMessage="1" allowBlank="1" errorTitle="Check this entry" error="Type a date, such as 30 Jun 2027." promptTitle="Month" prompt="The first day of the month, such as 1 Feb 2027. It shows as Feb 2027." type="date" errorStyle="stop" operator="between">
      <formula1>36526</formula1>
      <formula2>73415</formula2>
    </dataValidation>
    <dataValidation sqref="C6:C65" showDropDown="0" showInputMessage="1" showErrorMessage="1" allowBlank="1" errorTitle="Check this entry" error="Type a whole number, such as 210." promptTitle="Customers moving" prompt="How many of the wave are planned to move that month." type="whole" errorStyle="stop" operator="between">
      <formula1>0</formula1>
      <formula2>100000000</formula2>
    </dataValidation>
    <dataValidation sqref="D6:D65" showDropDown="0" showInputMessage="1" showErrorMessage="1" allowBlank="1" errorTitle="Check this entry" error="Type a whole number, such as 210." promptTitle="Moved" prompt="Optional. How many moved that month." type="whole" errorStyle="stop" operator="between">
      <formula1>0</formula1>
      <formula2>100000000</formula2>
    </dataValidation>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fitToPage="0"/>
  </sheetPr>
  <dimension ref="A1:D16"/>
  <sheetViews>
    <sheetView showGridLines="0" tabSelected="0" workbookViewId="0">
      <selection activeCell="A1" sqref="A1"/>
    </sheetView>
  </sheetViews>
  <sheetFormatPr baseColWidth="8" defaultRowHeight="15"/>
  <cols>
    <col width="4" customWidth="1" min="1" max="1"/>
    <col width="38" customWidth="1" min="2" max="2"/>
    <col width="48" customWidth="1" min="3" max="3"/>
    <col width="42" customWidth="1" min="4" max="4"/>
  </cols>
  <sheetData>
    <row r="1" ht="36" customHeight="1">
      <c r="A1" s="1" t="inlineStr">
        <is>
          <t>Checks</t>
        </is>
      </c>
    </row>
    <row r="2" ht="18" customHeight="1">
      <c r="A2" s="7">
        <f>IF(TRIM(Details!$C$5)="","","Project: "&amp;Details!$C$5&amp;IF(TRIM(Details!$C$6)="",".",". Sits under: "&amp;Details!$C$6&amp;"."))</f>
        <v/>
      </c>
    </row>
    <row r="3" ht="6" customHeight="1"/>
    <row r="4" ht="8" customHeight="1"/>
    <row r="5" ht="20" customHeight="1">
      <c r="A5" s="14" t="inlineStr">
        <is>
          <t>#</t>
        </is>
      </c>
      <c r="B5" s="14" t="inlineStr">
        <is>
          <t>Check</t>
        </is>
      </c>
      <c r="C5" s="14" t="inlineStr">
        <is>
          <t>Result</t>
        </is>
      </c>
      <c r="D5" s="14" t="inlineStr">
        <is>
          <t>Rule</t>
        </is>
      </c>
    </row>
    <row r="6" ht="57" customHeight="1">
      <c r="A6" s="16" t="n">
        <v>1</v>
      </c>
      <c r="B6" s="20" t="inlineStr">
        <is>
          <t>A criterion with no Id, gate, owner or status</t>
        </is>
      </c>
      <c r="C6" s="20">
        <f>IF(COUNTIF(Readiness!$P$6:$P$65,"?*")=0,"○ Clear","△ "&amp;COUNTIF(Readiness!$P$6:$P$65,"?*")&amp;IF(COUNTIF(Readiness!$P$6:$P$65,"?*")=1," criterion"," criteria")&amp;" with no Id, gate, owner or status"&amp;". First: "&amp;TRIM(INDEX(Readiness!$B$6:$B$65,MATCH("?*",Readiness!$P$6:$P$65,0))&amp;" "&amp;INDEX(Readiness!$D$6:$D$65,MATCH("?*",Readiness!$P$6:$P$65,0))))</f>
        <v/>
      </c>
      <c r="D6" s="20" t="inlineStr">
        <is>
          <t>Each criterion on Readiness has an Id used once, the gate Readiness or Go/no-go, a criterion, one person as owner and a status.</t>
        </is>
      </c>
    </row>
    <row r="7" ht="44" customHeight="1">
      <c r="A7" s="16" t="n">
        <v>2</v>
      </c>
      <c r="B7" s="20" t="inlineStr">
        <is>
          <t>A gate passed without its evidence</t>
        </is>
      </c>
      <c r="C7" s="20">
        <f>IF(COUNTIF('Go-no-go'!$C$16:$D$16,"△*")=0,"○ Clear","△ "&amp;COUNTIF('Go-no-go'!$C$16:$D$16,"△*")&amp;IF(COUNTIF('Go-no-go'!$C$16:$D$16,"△*")=1," gate"," gates")&amp;" decided Go with a criterion Open, an incomplete waiver, or a Met line with no evidence"&amp;". First: "&amp;IF(LEFT('Go-no-go'!$C$16,1)="△",'Go-no-go'!$C$5,'Go-no-go'!$D$5)&amp;", "&amp;IF(LEFT('Go-no-go'!$C$16,1)="△",MID('Go-no-go'!$C$16,3,255),MID('Go-no-go'!$D$16,3,255))&amp;IF(IF(LEFT('Go-no-go'!$C$16,1)="△",'Go-no-go'!$C$11,'Go-no-go'!$D$11)&gt;0,IFERROR(", "&amp;INDEX(Readiness!$B$6:$B$65,MATCH(IF(LEFT('Go-no-go'!$C$16,1)="△",'Go-no-go'!$C$5,'Go-no-go'!$D$5),Readiness!$U$6:$U$65,0))&amp;" "&amp;INDEX(Readiness!$D$6:$D$65,MATCH(IF(LEFT('Go-no-go'!$C$16,1)="△",'Go-no-go'!$C$5,'Go-no-go'!$D$5),Readiness!$U$6:$U$65,0)),""),""))</f>
        <v/>
      </c>
      <c r="D7" s="20" t="inlineStr">
        <is>
          <t>A gate decided Go has no Open criterion, no waiver missing its name, reason or date, and no Met line without evidence.</t>
        </is>
      </c>
    </row>
    <row r="8" ht="57" customHeight="1">
      <c r="A8" s="16" t="n">
        <v>3</v>
      </c>
      <c r="B8" s="20" t="inlineStr">
        <is>
          <t>A go/no-go missing its decider or fallback, or with dates out of order</t>
        </is>
      </c>
      <c r="C8" s="20">
        <f>IF(COUNTA(Details!$C$13:$C$15)+COUNTA(Details!$C$17:$C$21)+COUNTA('Go-no-go'!$C$7:$D$7)+COUNTA('Go-no-go'!$C$12:$D$14)=0,"○ Clear",IF(OR(TRIM(IFERROR(LEFT(Details!$C$20,FIND("(",Details!$C$20)-1),Details!$C$20))="",ISNUMBER(SEARCH(",",IFERROR(LEFT(Details!$C$20,FIND("(",Details!$C$20)-1),Details!$C$20))),ISNUMBER(SEARCH(" and ",IFERROR(LEFT(Details!$C$20,FIND("(",Details!$C$20)-1),Details!$C$20))),ISNUMBER(SEARCH(";",IFERROR(LEFT(Details!$C$20,FIND("(",Details!$C$20)-1),Details!$C$20))),ISNUMBER(SEARCH("team",IFERROR(LEFT(Details!$C$20,FIND("(",Details!$C$20)-1),Details!$C$20))),ISNUMBER(SEARCH("group",IFERROR(LEFT(Details!$C$20,FIND("(",Details!$C$20)-1),Details!$C$20)))),"△ "&amp;"Go/no-go decided by needs one name",IF(AND(OR(COUNTIF(Readiness!$C$6:$C$65,"Readiness")&gt;0,'Go-no-go'!$C$7&lt;&gt;"",'Go-no-go'!$C$12&lt;&gt;""),OR(TRIM(IFERROR(LEFT(Details!$C$19,FIND("(",Details!$C$19)-1),Details!$C$19))="",ISNUMBER(SEARCH(",",IFERROR(LEFT(Details!$C$19,FIND("(",Details!$C$19)-1),Details!$C$19))),ISNUMBER(SEARCH(" and ",IFERROR(LEFT(Details!$C$19,FIND("(",Details!$C$19)-1),Details!$C$19))),ISNUMBER(SEARCH(";",IFERROR(LEFT(Details!$C$19,FIND("(",Details!$C$19)-1),Details!$C$19))),ISNUMBER(SEARCH("team",IFERROR(LEFT(Details!$C$19,FIND("(",Details!$C$19)-1),Details!$C$19))),ISNUMBER(SEARCH("group",IFERROR(LEFT(Details!$C$19,FIND("(",Details!$C$19)-1),Details!$C$19))))),"△ "&amp;"Readiness decided by needs one name",IF(OR(TRIM(Details!$C$17)="",TRIM(Details!$C$18)=""),"△ "&amp;"Rollback owner or Fallback is blank",IF(NOT(AND(ISNUMBER(Details!$C$13),ISNUMBER(Details!$C$14),ISNUMBER(Details!$C$15),Details!$C$13&lt;Details!$C$15,Details!$C$15&lt;Details!$C$14)),"△ "&amp;"Window opens, Rollback point and Window closes aren't in that order",IF(OR(('Go-no-go'!$C$12&lt;&gt;"")&lt;&gt;('Go-no-go'!$C$13&lt;&gt;""),('Go-no-go'!$D$12&lt;&gt;"")&lt;&gt;('Go-no-go'!$D$13&lt;&gt;"")),"△ "&amp;"Fill in both Decided on and Outcome",IF(AND(OR(COUNTIF(Readiness!$C$6:$C$65,"Readiness")&gt;0,'Go-no-go'!$C$7&lt;&gt;"",'Go-no-go'!$C$12&lt;&gt;""),ISNUMBER('Go-no-go'!$D$12),OR('Go-no-go'!$C$13&lt;&gt;"Go",'Go-no-go'!$D$12&lt;N('Go-no-go'!$C$12))),"△ "&amp;"Readiness isn't Go, or was decided after the Go/no-go",IF(OR(N('Go-no-go'!$C$12)&gt;Details!$C$22,N('Go-no-go'!$D$12)&gt;Details!$C$22),"△ "&amp;"Decided on is still ahead","○ Clear"))))))))</f>
        <v/>
      </c>
      <c r="D8" s="20" t="inlineStr">
        <is>
          <t>Each decider is one name, the rollback owner and fallback are filled in, the window and rollback point are in order, and Readiness was Go on or before the Go/no-go.</t>
        </is>
      </c>
    </row>
    <row r="9" ht="57" customHeight="1">
      <c r="A9" s="16" t="n">
        <v>4</v>
      </c>
      <c r="B9" s="20" t="inlineStr">
        <is>
          <t>A step out of place, or with no time, Kind or owner</t>
        </is>
      </c>
      <c r="C9" s="20">
        <f>IF(COUNTIF(Runbook!$L$6:$L$255,"?*")=0,"○ Clear","△ "&amp;COUNTIF(Runbook!$L$6:$L$255,"?*")&amp;IF(COUNTIF(Runbook!$L$6:$L$255,"?*")=1," step"," steps")&amp;" out of place, or with no time, Kind or owner"&amp;". First: "&amp;IF(TRIM(INDEX(Runbook!$C$6:$C$255,MATCH("?*",Runbook!$L$6:$L$255,0))&amp;"")="","Runbook row "&amp;(MATCH("?*",Runbook!$L$6:$L$255,0)+5),INDEX(Runbook!$C$6:$C$255,MATCH("?*",Runbook!$L$6:$L$255,0))&amp;""))</f>
        <v/>
      </c>
      <c r="D9" s="20" t="inlineStr">
        <is>
          <t>Each runbook step has a time, a Kind and one owner, comes no earlier than the step above, and falls in the window, or within a day of it for a Prepare or a Hold.</t>
        </is>
      </c>
    </row>
    <row r="10" ht="44" customHeight="1">
      <c r="A10" s="16" t="n">
        <v>5</v>
      </c>
      <c r="B10" s="20" t="inlineStr">
        <is>
          <t>A Change step with no way to undo it</t>
        </is>
      </c>
      <c r="C10" s="20">
        <f>IF(SUM(Runbook!$M$6:$M$255)=0,"○ Clear","△ "&amp;SUM(Runbook!$M$6:$M$255)&amp;IF(SUM(Runbook!$M$6:$M$255)=1," Change step"," Change steps")&amp;" with nothing in Stop or undo"&amp;". First: "&amp;IF(TRIM(INDEX(Runbook!$C$6:$C$255,MATCH(1,Runbook!$M$6:$M$255,0))&amp;"")="","Runbook row "&amp;(MATCH(1,Runbook!$M$6:$M$255,0)+5),INDEX(Runbook!$C$6:$C$255,MATCH(1,Runbook!$M$6:$M$255,0))&amp;""))</f>
        <v/>
      </c>
      <c r="D10" s="20" t="inlineStr">
        <is>
          <t>Each Change step says in Stop or undo how to undo it, or says None, fixed forward.</t>
        </is>
      </c>
    </row>
    <row r="11" ht="57" customHeight="1">
      <c r="A11" s="16" t="n">
        <v>6</v>
      </c>
      <c r="B11" s="20" t="inlineStr">
        <is>
          <t>A rollback not written, owned or timed within the limit</t>
        </is>
      </c>
      <c r="C11" s="20">
        <f>IF(NOT(OR(Details!$C$15&lt;&gt;"",COUNTA(Rollback!$B$6:$C$25)&gt;0,COUNT(Rollback!$D$30:$D$35)&gt;0)),"○ Clear",IF(NOT(AND(ISNUMBER(Details!$C$15),COUNTIF(Runbook!$B$6:$B$255,Details!$C$15)&gt;0)),"△ "&amp;"No runbook step is at the Rollback point",IF(COUNTIF(Rollback!$D$6:$D$25,"△*")&gt;0,"△ "&amp;"A rollback step is missing its step or its owner",IF(COUNT(Rollback!$D$30:$D$35)=0,"△ "&amp;"No rehearsal is timed",IF(N('Go-no-go'!$C$26)&gt;N(Details!$C$16)*60,"△ "&amp;"Last rehearsal took "&amp;'Go-no-go'!$C$26&amp;" minutes, over the limit of "&amp;N(Details!$C$16)*60,"○ Clear")))))</f>
        <v/>
      </c>
      <c r="D11" s="20" t="inlineStr">
        <is>
          <t>Once any rollback detail is typed, a runbook step sits at the Rollback point, each rollback step has one owner, and the last rehearsal is timed within the limit.</t>
        </is>
      </c>
    </row>
    <row r="12" ht="70" customHeight="1">
      <c r="A12" s="16" t="n">
        <v>7</v>
      </c>
      <c r="B12" s="20" t="inlineStr">
        <is>
          <t>A rollout that doesn't add up</t>
        </is>
      </c>
      <c r="C12" s="20">
        <f>IF((COUNTIF(Rollout!$P$6:$P$15,"?*")+COUNTIF(Moves!$E$6:$E$65,"△*")+IF(AND(ISNUMBER(Details!$C$21),SUM(Rollout!$C$6:$C$15)&lt;&gt;Details!$C$21),1,0))=0,"○ Clear","△ "&amp;(COUNTIF(Rollout!$P$6:$P$15,"?*")+COUNTIF(Moves!$E$6:$E$65,"△*")+IF(AND(ISNUMBER(Details!$C$21),SUM(Rollout!$C$6:$C$15)&lt;&gt;Details!$C$21),1,0))&amp;IF((COUNTIF(Rollout!$P$6:$P$15,"?*")+COUNTIF(Moves!$E$6:$E$65,"△*")+IF(AND(ISNUMBER(Details!$C$21),SUM(Rollout!$C$6:$C$15)&lt;&gt;Details!$C$21),1,0))=1," line that doesn't add up"," lines that don't add up")&amp;". First: "&amp;IF(COUNTIF(Rollout!$P$6:$P$15,"?*")&gt;0,INDEX(Rollout!$B$6:$B$15,MATCH("?*",Rollout!$P$6:$P$15,0))&amp;"",IF(COUNTIF(Moves!$E$6:$E$65,"△*")&gt;0,"Moves row "&amp;(MATCH("△*",Moves!$E$6:$E$65,0)+5),"Customers in all")))</f>
        <v/>
      </c>
      <c r="D12" s="20" t="inlineStr">
        <is>
          <t>The waves add up to Customers in all and open in order, each wave opening within 60 days has Moves that add up to its Customers, and no wave has moved more than its Customers.</t>
        </is>
      </c>
    </row>
    <row r="13" ht="57" customHeight="1">
      <c r="A13" s="16" t="n">
        <v>8</v>
      </c>
      <c r="B13" s="20" t="inlineStr">
        <is>
          <t>A wave condition or notice that's incomplete or late</t>
        </is>
      </c>
      <c r="C13" s="20">
        <f>IF((COUNTIF(Rollout!$Q$6:$Q$15,"?*")+COUNTIF(Conditions!$M$6:$M$35,"?*"))=0,"○ Clear","△ "&amp;(COUNTIF(Rollout!$Q$6:$Q$15,"?*")+COUNTIF(Conditions!$M$6:$M$35,"?*"))&amp;IF((COUNTIF(Rollout!$Q$6:$Q$15,"?*")+COUNTIF(Conditions!$M$6:$M$35,"?*"))=1," wave or condition"," waves or conditions")&amp;" incomplete or late"&amp;". First: "&amp;IF(COUNTIF(Rollout!$Q$6:$Q$15,"?*")&gt;0,INDEX(Rollout!$B$6:$B$15,MATCH("?*",Rollout!$Q$6:$Q$15,0))&amp;"",IF(TRIM(INDEX(Conditions!$C$6:$C$35,MATCH("?*",Conditions!$M$6:$M$35,0))&amp;"")="","Conditions row "&amp;(MATCH("?*",Conditions!$M$6:$M$35,0)+5),INDEX(Conditions!$C$6:$C$35,MATCH("?*",Conditions!$M$6:$M$35,0))&amp;"")))</f>
        <v/>
      </c>
      <c r="D13" s="20" t="inlineStr">
        <is>
          <t>Each wave is told before it opens, each wave after the first has a condition due by then, and each condition has one owner, a date and a status.</t>
        </is>
      </c>
    </row>
    <row r="14" ht="57" customHeight="1">
      <c r="A14" s="16" t="n">
        <v>9</v>
      </c>
      <c r="B14" s="20" t="inlineStr">
        <is>
          <t>A wave that runs late</t>
        </is>
      </c>
      <c r="C14" s="20">
        <f>IF(COUNTIF(Rollout!$R$6:$R$15,"?*")=0,"○ Clear","△ "&amp;COUNTIF(Rollout!$R$6:$R$15,"?*")&amp;IF(COUNTIF(Rollout!$R$6:$R$15,"?*")=1," wave"," waves")&amp;" running late, or with no Last move"&amp;". First: "&amp;INDEX(Rollout!$B$6:$B$15,MATCH("?*",Rollout!$R$6:$R$15,0))&amp;"")</f>
        <v/>
      </c>
      <c r="D14" s="20" t="inlineStr">
        <is>
          <t>Each wave's Last move is on or after Opens and by the Planned finish, and Moved so far keeps up with the Moves plan for months that have ended.</t>
        </is>
      </c>
    </row>
    <row r="15" ht="8" customHeight="1"/>
    <row r="16">
      <c r="B16" s="34" t="inlineStr">
        <is>
          <t>All checks</t>
        </is>
      </c>
      <c r="C16" s="35">
        <f>IF(COUNTIF($C$6:$C$14,"△*")=0,"○ Clear",COUNTIF($C$6:$C$14,"△*")&amp;" of 9 failing")</f>
        <v/>
      </c>
    </row>
  </sheetData>
  <sheetProtection selectLockedCells="0" selectUnlockedCells="0" sheet="1" objects="0" insertRows="1" insertHyperlinks="1" autoFilter="0" scenarios="0" formatColumns="0" deleteColumns="1" insertColumns="1" pivotTables="1" deleteRows="1" formatCells="0" formatRows="0" sort="0"/>
  <conditionalFormatting sqref="C6:C14">
    <cfRule type="expression" priority="1" dxfId="0" stopIfTrue="0">
      <formula>LEFT(C6,1)="△"</formula>
    </cfRule>
  </conditionalFormatting>
  <conditionalFormatting sqref="C16">
    <cfRule type="expression" priority="2" dxfId="1" stopIfTrue="0">
      <formula>C16&lt;&gt;"○ Clear"</formula>
    </cfRule>
  </conditionalFormatting>
  <printOptions horizontalCentered="0"/>
  <pageMargins left="0.394" right="0.394" top="0.394" bottom="0.394" header="0.2" footer="0.2"/>
  <pageSetup orientation="landscape" paperSize="9" scale="1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2026-10-24T09:54:44Z</dcterms:created>
  <dcterms:modified xmlns:dcterms="http://purl.org/dc/terms/" xmlns:xsi="http://www.w3.org/2001/XMLSchema-instance" xsi:type="dcterms:W3CDTF">2026-10-24T09:54:47Z</dcterms:modified>
</cp:coreProperties>
</file>